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info\OneDrive\Desktop\"/>
    </mc:Choice>
  </mc:AlternateContent>
  <xr:revisionPtr revIDLastSave="0" documentId="8_{D70A1DBF-E933-49F7-8E83-D24D60748021}" xr6:coauthVersionLast="47" xr6:coauthVersionMax="47" xr10:uidLastSave="{00000000-0000-0000-0000-000000000000}"/>
  <workbookProtection workbookAlgorithmName="SHA-512" workbookHashValue="VDodeOIt+9PcBeOGf1MyAMYkThKZNz9NlJkFsD7wZk6ODNixKVt1DwSS39WSh5C5jxJj8WVAZ+m2YS7mDi2eNg==" workbookSaltValue="iazDgLKUTdCBrDOiJGcKtA==" workbookSpinCount="100000" lockStructure="1"/>
  <bookViews>
    <workbookView xWindow="53772" yWindow="2760" windowWidth="26232" windowHeight="20976" xr2:uid="{C42429D0-8EF2-4040-A51B-5341D0BF24DB}"/>
  </bookViews>
  <sheets>
    <sheet name="Gewichtung der Kriterien" sheetId="1" r:id="rId1"/>
    <sheet name="Selektionierung " sheetId="13" r:id="rId2"/>
    <sheet name="Beschreibung " sheetId="6" r:id="rId3"/>
    <sheet name="Alternativen " sheetId="8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3" l="1"/>
  <c r="K23" i="13"/>
  <c r="K22" i="13"/>
  <c r="K24" i="13"/>
  <c r="K18" i="13"/>
  <c r="K19" i="13"/>
  <c r="K20" i="13"/>
  <c r="K21" i="13"/>
  <c r="K17" i="13"/>
  <c r="J25" i="13"/>
  <c r="J24" i="13"/>
  <c r="J23" i="13"/>
  <c r="J22" i="13"/>
  <c r="J21" i="13"/>
  <c r="J20" i="13"/>
  <c r="J19" i="13"/>
  <c r="J18" i="13"/>
  <c r="J17" i="13"/>
  <c r="R25" i="8"/>
  <c r="T25" i="8"/>
  <c r="P25" i="8"/>
  <c r="N25" i="8"/>
  <c r="L25" i="8"/>
  <c r="J25" i="8"/>
  <c r="H25" i="8"/>
  <c r="F25" i="8"/>
  <c r="V18" i="8"/>
  <c r="T18" i="8"/>
  <c r="R18" i="8"/>
  <c r="F14" i="8"/>
  <c r="H14" i="8" s="1"/>
  <c r="J14" i="8" s="1"/>
  <c r="R10" i="8"/>
  <c r="J10" i="8"/>
  <c r="N10" i="8" s="1"/>
  <c r="H10" i="8"/>
  <c r="L10" i="8" s="1"/>
  <c r="P10" i="8" s="1"/>
  <c r="L14" i="8" l="1"/>
  <c r="N14" i="8" s="1"/>
  <c r="F37" i="1"/>
  <c r="F18" i="1"/>
  <c r="F22" i="1"/>
  <c r="F26" i="1"/>
  <c r="F32" i="1"/>
  <c r="G29" i="1" s="1"/>
  <c r="D18" i="8" s="1"/>
  <c r="G24" i="1" l="1"/>
  <c r="G25" i="1"/>
  <c r="P14" i="8"/>
  <c r="G20" i="1"/>
  <c r="D9" i="8" s="1"/>
  <c r="G21" i="1"/>
  <c r="D10" i="8" s="1"/>
  <c r="G30" i="1"/>
  <c r="D19" i="8" s="1"/>
  <c r="G31" i="1"/>
  <c r="D20" i="8" s="1"/>
  <c r="G35" i="1"/>
  <c r="D24" i="8" s="1"/>
  <c r="D14" i="8"/>
  <c r="G16" i="1"/>
  <c r="D5" i="8" s="1"/>
  <c r="C39" i="1"/>
  <c r="D16" i="1" l="1"/>
  <c r="H16" i="1" s="1"/>
  <c r="E5" i="8" s="1"/>
  <c r="O5" i="8" s="1"/>
  <c r="D24" i="1"/>
  <c r="G28" i="1"/>
  <c r="D17" i="8" s="1"/>
  <c r="G34" i="1"/>
  <c r="D23" i="8" s="1"/>
  <c r="G36" i="1"/>
  <c r="D25" i="8" s="1"/>
  <c r="D13" i="8"/>
  <c r="G17" i="1"/>
  <c r="D6" i="8" s="1"/>
  <c r="D34" i="1"/>
  <c r="B23" i="8" s="1"/>
  <c r="D28" i="1"/>
  <c r="B17" i="8" s="1"/>
  <c r="D20" i="1"/>
  <c r="B9" i="8" s="1"/>
  <c r="H25" i="1" l="1"/>
  <c r="H24" i="1"/>
  <c r="E13" i="8" s="1"/>
  <c r="B13" i="8"/>
  <c r="B5" i="8"/>
  <c r="S5" i="8"/>
  <c r="G5" i="8"/>
  <c r="Q5" i="8"/>
  <c r="K5" i="8"/>
  <c r="I5" i="8"/>
  <c r="W5" i="8"/>
  <c r="M5" i="8"/>
  <c r="U5" i="8"/>
  <c r="G32" i="1"/>
  <c r="D21" i="8" s="1"/>
  <c r="G18" i="1"/>
  <c r="D7" i="8" s="1"/>
  <c r="H34" i="1"/>
  <c r="E23" i="8" s="1"/>
  <c r="H35" i="1"/>
  <c r="E24" i="8" s="1"/>
  <c r="H36" i="1"/>
  <c r="E25" i="8" s="1"/>
  <c r="H29" i="1"/>
  <c r="E18" i="8" s="1"/>
  <c r="H31" i="1"/>
  <c r="E20" i="8" s="1"/>
  <c r="H30" i="1"/>
  <c r="E19" i="8" s="1"/>
  <c r="H28" i="1"/>
  <c r="E17" i="8" s="1"/>
  <c r="E14" i="8"/>
  <c r="H20" i="1"/>
  <c r="E9" i="8" s="1"/>
  <c r="H21" i="1"/>
  <c r="E10" i="8" s="1"/>
  <c r="H17" i="1"/>
  <c r="E6" i="8" s="1"/>
  <c r="G37" i="1"/>
  <c r="D26" i="8" s="1"/>
  <c r="G22" i="1"/>
  <c r="D11" i="8" s="1"/>
  <c r="G26" i="1"/>
  <c r="D15" i="8" s="1"/>
  <c r="D39" i="1"/>
  <c r="U10" i="8" l="1"/>
  <c r="O10" i="8"/>
  <c r="I10" i="8"/>
  <c r="Q10" i="8"/>
  <c r="M10" i="8"/>
  <c r="G10" i="8"/>
  <c r="W10" i="8"/>
  <c r="S10" i="8"/>
  <c r="K10" i="8"/>
  <c r="Q18" i="8"/>
  <c r="S18" i="8"/>
  <c r="U18" i="8"/>
  <c r="O18" i="8"/>
  <c r="W18" i="8"/>
  <c r="K18" i="8"/>
  <c r="G18" i="8"/>
  <c r="I18" i="8"/>
  <c r="M18" i="8"/>
  <c r="W9" i="8"/>
  <c r="I9" i="8"/>
  <c r="U9" i="8"/>
  <c r="K9" i="8"/>
  <c r="Q9" i="8"/>
  <c r="M9" i="8"/>
  <c r="G9" i="8"/>
  <c r="S9" i="8"/>
  <c r="O9" i="8"/>
  <c r="G25" i="8"/>
  <c r="U25" i="8"/>
  <c r="K25" i="8"/>
  <c r="S25" i="8"/>
  <c r="I25" i="8"/>
  <c r="Q25" i="8"/>
  <c r="W25" i="8"/>
  <c r="O25" i="8"/>
  <c r="M25" i="8"/>
  <c r="S13" i="8"/>
  <c r="K13" i="8"/>
  <c r="U13" i="8"/>
  <c r="G13" i="8"/>
  <c r="O13" i="8"/>
  <c r="M13" i="8"/>
  <c r="Q13" i="8"/>
  <c r="W13" i="8"/>
  <c r="I13" i="8"/>
  <c r="S24" i="8"/>
  <c r="Q24" i="8"/>
  <c r="W24" i="8"/>
  <c r="I24" i="8"/>
  <c r="M24" i="8"/>
  <c r="G24" i="8"/>
  <c r="K24" i="8"/>
  <c r="U24" i="8"/>
  <c r="O24" i="8"/>
  <c r="S14" i="8"/>
  <c r="K14" i="8"/>
  <c r="G14" i="8"/>
  <c r="W14" i="8"/>
  <c r="U14" i="8"/>
  <c r="I14" i="8"/>
  <c r="M14" i="8"/>
  <c r="O14" i="8"/>
  <c r="Q14" i="8"/>
  <c r="W17" i="8"/>
  <c r="S17" i="8"/>
  <c r="O17" i="8"/>
  <c r="I17" i="8"/>
  <c r="U17" i="8"/>
  <c r="M17" i="8"/>
  <c r="K17" i="8"/>
  <c r="Q17" i="8"/>
  <c r="G17" i="8"/>
  <c r="S19" i="8"/>
  <c r="U19" i="8"/>
  <c r="Q19" i="8"/>
  <c r="K19" i="8"/>
  <c r="G19" i="8"/>
  <c r="O19" i="8"/>
  <c r="M19" i="8"/>
  <c r="W19" i="8"/>
  <c r="I19" i="8"/>
  <c r="Q6" i="8"/>
  <c r="Q7" i="8" s="1"/>
  <c r="W6" i="8"/>
  <c r="W7" i="8" s="1"/>
  <c r="G6" i="8"/>
  <c r="G7" i="8" s="1"/>
  <c r="S6" i="8"/>
  <c r="S7" i="8" s="1"/>
  <c r="K6" i="8"/>
  <c r="K7" i="8" s="1"/>
  <c r="I6" i="8"/>
  <c r="I7" i="8" s="1"/>
  <c r="M6" i="8"/>
  <c r="M7" i="8" s="1"/>
  <c r="U6" i="8"/>
  <c r="U7" i="8" s="1"/>
  <c r="O6" i="8"/>
  <c r="O7" i="8" s="1"/>
  <c r="U20" i="8"/>
  <c r="K20" i="8"/>
  <c r="O20" i="8"/>
  <c r="I20" i="8"/>
  <c r="Q20" i="8"/>
  <c r="M20" i="8"/>
  <c r="G20" i="8"/>
  <c r="S20" i="8"/>
  <c r="W20" i="8"/>
  <c r="W23" i="8"/>
  <c r="I23" i="8"/>
  <c r="K23" i="8"/>
  <c r="G23" i="8"/>
  <c r="Q23" i="8"/>
  <c r="S23" i="8"/>
  <c r="O23" i="8"/>
  <c r="U23" i="8"/>
  <c r="M23" i="8"/>
  <c r="H18" i="1"/>
  <c r="E7" i="8" s="1"/>
  <c r="H37" i="1"/>
  <c r="E26" i="8" s="1"/>
  <c r="H32" i="1"/>
  <c r="E21" i="8" s="1"/>
  <c r="H22" i="1"/>
  <c r="E11" i="8" s="1"/>
  <c r="H26" i="1"/>
  <c r="E15" i="8" s="1"/>
  <c r="O11" i="8" l="1"/>
  <c r="U11" i="8"/>
  <c r="K11" i="8"/>
  <c r="Q15" i="8"/>
  <c r="O15" i="8"/>
  <c r="M11" i="8"/>
  <c r="I11" i="8"/>
  <c r="U26" i="8"/>
  <c r="K26" i="8"/>
  <c r="S26" i="8"/>
  <c r="I26" i="8"/>
  <c r="K21" i="8"/>
  <c r="K15" i="8"/>
  <c r="W26" i="8"/>
  <c r="G11" i="8"/>
  <c r="O21" i="8"/>
  <c r="U15" i="8"/>
  <c r="Q26" i="8"/>
  <c r="W11" i="8"/>
  <c r="G26" i="8"/>
  <c r="G21" i="8"/>
  <c r="U21" i="8"/>
  <c r="W21" i="8"/>
  <c r="M15" i="8"/>
  <c r="I15" i="8"/>
  <c r="S15" i="8"/>
  <c r="S11" i="8"/>
  <c r="M26" i="8"/>
  <c r="M21" i="8"/>
  <c r="S21" i="8"/>
  <c r="Q11" i="8"/>
  <c r="O26" i="8"/>
  <c r="Q21" i="8"/>
  <c r="I21" i="8"/>
  <c r="W15" i="8"/>
  <c r="G15" i="8"/>
  <c r="H39" i="1"/>
  <c r="E28" i="8" s="1"/>
  <c r="O28" i="8" l="1"/>
  <c r="J32" i="8" s="1"/>
  <c r="G36" i="13" s="1"/>
  <c r="U28" i="8"/>
  <c r="M32" i="8" s="1"/>
  <c r="K28" i="8"/>
  <c r="H32" i="8" s="1"/>
  <c r="Q28" i="8"/>
  <c r="K32" i="8" s="1"/>
  <c r="H36" i="13" s="1"/>
  <c r="M28" i="8"/>
  <c r="I32" i="8" s="1"/>
  <c r="W28" i="8"/>
  <c r="N32" i="8" s="1"/>
  <c r="E26" i="13" s="1"/>
  <c r="S28" i="8"/>
  <c r="L32" i="8" s="1"/>
  <c r="C26" i="13" s="1"/>
  <c r="I28" i="8"/>
  <c r="G32" i="8" s="1"/>
  <c r="G28" i="8"/>
  <c r="F32" i="8" s="1"/>
  <c r="G31" i="13" l="1"/>
  <c r="C21" i="13"/>
  <c r="C20" i="13" s="1"/>
  <c r="D26" i="13"/>
  <c r="D25" i="13" s="1"/>
  <c r="E36" i="13"/>
  <c r="E31" i="13"/>
  <c r="C36" i="13"/>
  <c r="C31" i="13"/>
  <c r="F36" i="13"/>
  <c r="F31" i="13"/>
  <c r="D31" i="13"/>
  <c r="D36" i="13"/>
  <c r="I33" i="8"/>
  <c r="N33" i="8"/>
  <c r="K33" i="8"/>
  <c r="J33" i="8"/>
  <c r="F33" i="8"/>
  <c r="H33" i="8"/>
  <c r="M33" i="8"/>
  <c r="L33" i="8"/>
  <c r="G33" i="8"/>
  <c r="D35" i="13" l="1"/>
  <c r="D30" i="13"/>
  <c r="G35" i="13"/>
  <c r="F35" i="13"/>
  <c r="E35" i="13"/>
  <c r="H35" i="13"/>
  <c r="C30" i="13"/>
  <c r="C35" i="13"/>
  <c r="E25" i="13"/>
  <c r="F30" i="13"/>
  <c r="E30" i="13"/>
  <c r="G30" i="13"/>
  <c r="C25" i="13"/>
</calcChain>
</file>

<file path=xl/sharedStrings.xml><?xml version="1.0" encoding="utf-8"?>
<sst xmlns="http://schemas.openxmlformats.org/spreadsheetml/2006/main" count="287" uniqueCount="88">
  <si>
    <t>Kategorie</t>
  </si>
  <si>
    <t>Kategoriegewicht</t>
  </si>
  <si>
    <t>Kriterien</t>
  </si>
  <si>
    <t>Kriteriengewicht</t>
  </si>
  <si>
    <t>Preis</t>
  </si>
  <si>
    <t>Investitionskosten</t>
  </si>
  <si>
    <t>laufende Kosten für Softwarekomponenten</t>
  </si>
  <si>
    <t>Checkout</t>
  </si>
  <si>
    <t>Sortiment</t>
  </si>
  <si>
    <t>Produktanzahl</t>
  </si>
  <si>
    <t>Standort</t>
  </si>
  <si>
    <t>in bestehenden Raum integrierbar</t>
  </si>
  <si>
    <t>fertige Containerlösung</t>
  </si>
  <si>
    <t>System</t>
  </si>
  <si>
    <t>Zutrittskontrolle</t>
  </si>
  <si>
    <t>Franchising</t>
  </si>
  <si>
    <t>∑</t>
  </si>
  <si>
    <t>Gesamtgewicht</t>
  </si>
  <si>
    <t>Zeitbedarf</t>
  </si>
  <si>
    <t>Platzbedarf</t>
  </si>
  <si>
    <t>Angebotsform</t>
  </si>
  <si>
    <t>Sortenwechsel</t>
  </si>
  <si>
    <t>Übersichtlichkeit des Angebots</t>
  </si>
  <si>
    <t>Umsetzbarkeit</t>
  </si>
  <si>
    <t>Bezahlvariante</t>
  </si>
  <si>
    <t>Umbau der Fächerbreiten im Automaten nötig</t>
  </si>
  <si>
    <t>Automat</t>
  </si>
  <si>
    <t>Klappenautomat Basic</t>
  </si>
  <si>
    <t>Bewertung</t>
  </si>
  <si>
    <t>Score</t>
  </si>
  <si>
    <t>Klappenautomat High-End</t>
  </si>
  <si>
    <t>Warenautomat Basic</t>
  </si>
  <si>
    <t>Warenautomat High-End</t>
  </si>
  <si>
    <t>TK-Automat Basic</t>
  </si>
  <si>
    <t>TK-Automat High-End</t>
  </si>
  <si>
    <t>SmartStore</t>
  </si>
  <si>
    <t>HS-Soft</t>
  </si>
  <si>
    <t>Dorfladenbox</t>
  </si>
  <si>
    <t>Beschreibung</t>
  </si>
  <si>
    <t>Entnahme aus der Klappe</t>
  </si>
  <si>
    <t>Bargeld</t>
  </si>
  <si>
    <t>ja</t>
  </si>
  <si>
    <t>nein</t>
  </si>
  <si>
    <t>gekühlt</t>
  </si>
  <si>
    <t>kein Umbau nötig</t>
  </si>
  <si>
    <t>keine</t>
  </si>
  <si>
    <t>Raumanforderung</t>
  </si>
  <si>
    <t>keinerlei umbauter Raumbenötigt, in bestehenden Raum integrierbar</t>
  </si>
  <si>
    <t>online Registrierung &amp; App</t>
  </si>
  <si>
    <t xml:space="preserve">nein </t>
  </si>
  <si>
    <t>Ausgabe durch Schieber/ Spiralen</t>
  </si>
  <si>
    <t>Entnahme der Produkte aus Regal &amp; automatische Erfassung</t>
  </si>
  <si>
    <t>Entnahme der Produkte aus Regal &amp; stationäres Scanning</t>
  </si>
  <si>
    <t>Entnahme der Produkte aus Regal &amp; Smartphone Scanning</t>
  </si>
  <si>
    <t>Bargeld, Karte, Mobile Payment</t>
  </si>
  <si>
    <t>Karte, Mobile Payment</t>
  </si>
  <si>
    <t>weniger als 5 m²</t>
  </si>
  <si>
    <t>mehr als 10 m²</t>
  </si>
  <si>
    <t>tiefgefroren</t>
  </si>
  <si>
    <t>ungekühlt, gekühlt, tiefgefroren</t>
  </si>
  <si>
    <t>begehbarer Laden mit Self-Checkout</t>
  </si>
  <si>
    <t>im Automaten hinter Glas sichtbar</t>
  </si>
  <si>
    <t>im Regal frei zugänglich</t>
  </si>
  <si>
    <t>16 bis 50</t>
  </si>
  <si>
    <t>mehr als 50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</si>
  <si>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</si>
  <si>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</si>
  <si>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</si>
  <si>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</si>
  <si>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</si>
  <si>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</si>
  <si>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</si>
  <si>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</si>
  <si>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</si>
  <si>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Rang</t>
  </si>
  <si>
    <t>Eingabefeld</t>
  </si>
  <si>
    <t>Auf welche Höhe dürfen sich die Investitionskosten maximal belaufen?</t>
  </si>
  <si>
    <t>ja und &gt; 15.000 €</t>
  </si>
  <si>
    <t>nein und &lt; 15.000 €</t>
  </si>
  <si>
    <t>nein und &gt; 15.000 €</t>
  </si>
  <si>
    <t>Wünschen Sie einen begehbaren Laden?</t>
  </si>
  <si>
    <t>ja und &lt; 15.000 €</t>
  </si>
  <si>
    <t>Frage</t>
  </si>
  <si>
    <t>Bitte gewichten Sie die links genannten Kategorien. Wählen Sie dazu jeweils eine Zahl zwischen 1 und 10 für die orange hinterlegten Felder aus. Je wichtiger die Kategorie für Sie, desto höher die Zahl.</t>
  </si>
  <si>
    <t>Bitte gewichten Sie die links genannten Kriterien. Wählen Sie dazu jeweils eine Zahl zwischen 1 und 10 in die rot hinterlegten Felder aus. Je wichtiger die Kriterien für Sie, desto höher die Zahl.</t>
  </si>
  <si>
    <t>1 = Ja</t>
  </si>
  <si>
    <t>2 = Nein</t>
  </si>
  <si>
    <t>Gesamtscore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</si>
</sst>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"/>
    <numFmt numFmtId="166" formatCode="#,##0\ &quot;€&quot;"/>
  </numFmts>
  <fonts count="3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7AB800"/>
      <name val="Arial"/>
      <family val="2"/>
    </font>
    <font>
      <sz val="12"/>
      <color rgb="FF7AB800"/>
      <name val="Arial"/>
      <family val="2"/>
    </font>
    <font>
      <i/>
      <sz val="12"/>
      <color rgb="FF7AB800"/>
      <name val="Arial"/>
      <family val="2"/>
    </font>
    <font>
      <sz val="12"/>
      <name val="Arial"/>
      <family val="2"/>
    </font>
    <font>
      <sz val="12"/>
      <color theme="3" tint="0.39997558519241921"/>
      <name val="Arial"/>
      <family val="2"/>
    </font>
    <font>
      <sz val="12"/>
      <color theme="3" tint="0.499984740745262"/>
      <name val="Arial"/>
      <family val="2"/>
    </font>
    <font>
      <b/>
      <sz val="12"/>
      <color theme="3" tint="0.499984740745262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color theme="3" tint="0.499984740745262"/>
      <name val="Arial"/>
      <family val="2"/>
    </font>
    <font>
      <b/>
      <sz val="12"/>
      <color theme="7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17"/>
      <color theme="1"/>
      <name val="Arial"/>
      <family val="2"/>
    </font>
    <font>
      <sz val="17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7" tint="0.39997558519241921"/>
      <name val="Arial"/>
      <family val="2"/>
    </font>
    <font>
      <sz val="10"/>
      <color theme="0"/>
      <name val="Arial"/>
      <family val="2"/>
    </font>
    <font>
      <b/>
      <i/>
      <sz val="12"/>
      <color theme="0"/>
      <name val="Arial"/>
      <family val="2"/>
    </font>
    <font>
      <i/>
      <sz val="10"/>
      <color theme="0"/>
      <name val="Arial"/>
      <family val="2"/>
    </font>
    <font>
      <i/>
      <sz val="12"/>
      <color theme="0"/>
      <name val="Arial"/>
      <family val="2"/>
    </font>
    <font>
      <b/>
      <sz val="12"/>
      <color theme="7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right"/>
    </xf>
    <xf numFmtId="0" fontId="7" fillId="0" borderId="12" xfId="0" applyFont="1" applyBorder="1" applyAlignment="1">
      <alignment horizontal="right"/>
    </xf>
    <xf numFmtId="0" fontId="2" fillId="0" borderId="13" xfId="0" applyFont="1" applyBorder="1" applyAlignment="1">
      <alignment vertical="center"/>
    </xf>
    <xf numFmtId="9" fontId="2" fillId="0" borderId="1" xfId="1" applyFont="1" applyBorder="1" applyAlignment="1">
      <alignment horizontal="center" vertical="center" wrapText="1"/>
    </xf>
    <xf numFmtId="9" fontId="0" fillId="0" borderId="1" xfId="1" applyFont="1" applyBorder="1" applyAlignment="1">
      <alignment vertical="top"/>
    </xf>
    <xf numFmtId="9" fontId="0" fillId="0" borderId="7" xfId="1" applyFont="1" applyBorder="1" applyAlignment="1">
      <alignment horizontal="right"/>
    </xf>
    <xf numFmtId="9" fontId="0" fillId="0" borderId="0" xfId="1" applyFont="1" applyAlignment="1">
      <alignment vertical="top"/>
    </xf>
    <xf numFmtId="9" fontId="0" fillId="0" borderId="0" xfId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right"/>
    </xf>
    <xf numFmtId="9" fontId="5" fillId="0" borderId="7" xfId="1" applyFont="1" applyBorder="1" applyAlignment="1">
      <alignment horizontal="right"/>
    </xf>
    <xf numFmtId="0" fontId="10" fillId="0" borderId="0" xfId="0" applyFont="1" applyAlignment="1">
      <alignment vertical="top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vertical="top"/>
    </xf>
    <xf numFmtId="9" fontId="11" fillId="0" borderId="6" xfId="1" applyFont="1" applyBorder="1" applyAlignment="1">
      <alignment horizontal="right"/>
    </xf>
    <xf numFmtId="0" fontId="11" fillId="0" borderId="0" xfId="0" applyFont="1" applyAlignment="1">
      <alignment vertical="top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5" fillId="0" borderId="0" xfId="0" applyFont="1" applyAlignment="1">
      <alignment vertical="top"/>
    </xf>
    <xf numFmtId="10" fontId="7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14" xfId="0" applyBorder="1"/>
    <xf numFmtId="0" fontId="11" fillId="0" borderId="0" xfId="0" applyFont="1"/>
    <xf numFmtId="0" fontId="8" fillId="0" borderId="0" xfId="0" applyFont="1" applyAlignment="1">
      <alignment horizontal="right"/>
    </xf>
    <xf numFmtId="0" fontId="11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11" fillId="0" borderId="19" xfId="0" applyFont="1" applyBorder="1"/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10" fontId="11" fillId="0" borderId="0" xfId="0" applyNumberFormat="1" applyFont="1" applyAlignment="1">
      <alignment horizontal="right"/>
    </xf>
    <xf numFmtId="10" fontId="7" fillId="0" borderId="27" xfId="1" applyNumberFormat="1" applyFont="1" applyBorder="1" applyAlignment="1">
      <alignment horizontal="right"/>
    </xf>
    <xf numFmtId="10" fontId="7" fillId="0" borderId="31" xfId="1" applyNumberFormat="1" applyFont="1" applyBorder="1" applyAlignment="1">
      <alignment horizontal="righ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top"/>
    </xf>
    <xf numFmtId="0" fontId="7" fillId="0" borderId="40" xfId="0" applyFont="1" applyBorder="1" applyAlignment="1">
      <alignment vertical="top"/>
    </xf>
    <xf numFmtId="0" fontId="2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vertical="top"/>
    </xf>
    <xf numFmtId="0" fontId="6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vertical="top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10" fontId="7" fillId="0" borderId="27" xfId="0" applyNumberFormat="1" applyFont="1" applyBorder="1" applyAlignment="1">
      <alignment horizontal="right"/>
    </xf>
    <xf numFmtId="10" fontId="7" fillId="0" borderId="31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0" fillId="0" borderId="34" xfId="0" applyBorder="1"/>
    <xf numFmtId="10" fontId="11" fillId="0" borderId="27" xfId="0" applyNumberFormat="1" applyFont="1" applyBorder="1" applyAlignment="1">
      <alignment horizontal="right"/>
    </xf>
    <xf numFmtId="0" fontId="11" fillId="0" borderId="28" xfId="0" applyFont="1" applyBorder="1"/>
    <xf numFmtId="0" fontId="2" fillId="0" borderId="23" xfId="0" applyFont="1" applyBorder="1" applyAlignment="1">
      <alignment horizontal="center" vertical="center"/>
    </xf>
    <xf numFmtId="9" fontId="2" fillId="0" borderId="41" xfId="1" applyFont="1" applyBorder="1" applyAlignment="1">
      <alignment horizontal="center" vertical="center" wrapText="1"/>
    </xf>
    <xf numFmtId="9" fontId="2" fillId="0" borderId="49" xfId="1" applyFont="1" applyBorder="1" applyAlignment="1">
      <alignment horizontal="center" vertical="center" wrapText="1"/>
    </xf>
    <xf numFmtId="9" fontId="0" fillId="0" borderId="50" xfId="1" applyFont="1" applyBorder="1" applyAlignment="1">
      <alignment vertical="top"/>
    </xf>
    <xf numFmtId="10" fontId="0" fillId="0" borderId="49" xfId="1" applyNumberFormat="1" applyFont="1" applyBorder="1" applyAlignment="1"/>
    <xf numFmtId="10" fontId="0" fillId="0" borderId="50" xfId="1" applyNumberFormat="1" applyFont="1" applyBorder="1" applyAlignment="1"/>
    <xf numFmtId="9" fontId="11" fillId="0" borderId="51" xfId="1" applyFont="1" applyBorder="1" applyAlignment="1">
      <alignment horizontal="right"/>
    </xf>
    <xf numFmtId="9" fontId="0" fillId="0" borderId="51" xfId="1" applyFont="1" applyBorder="1" applyAlignment="1">
      <alignment horizontal="right"/>
    </xf>
    <xf numFmtId="10" fontId="0" fillId="0" borderId="51" xfId="1" applyNumberFormat="1" applyFont="1" applyBorder="1" applyAlignment="1"/>
    <xf numFmtId="9" fontId="5" fillId="0" borderId="51" xfId="1" applyFont="1" applyBorder="1" applyAlignment="1">
      <alignment horizontal="right"/>
    </xf>
    <xf numFmtId="10" fontId="1" fillId="0" borderId="49" xfId="1" applyNumberFormat="1" applyFont="1" applyBorder="1" applyAlignment="1"/>
    <xf numFmtId="10" fontId="1" fillId="0" borderId="51" xfId="1" applyNumberFormat="1" applyFont="1" applyBorder="1" applyAlignment="1"/>
    <xf numFmtId="10" fontId="1" fillId="0" borderId="50" xfId="1" applyNumberFormat="1" applyFont="1" applyBorder="1" applyAlignment="1"/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top" wrapText="1"/>
    </xf>
    <xf numFmtId="0" fontId="12" fillId="0" borderId="46" xfId="0" applyFont="1" applyBorder="1" applyAlignment="1">
      <alignment horizontal="left" vertical="top"/>
    </xf>
    <xf numFmtId="10" fontId="0" fillId="0" borderId="28" xfId="1" applyNumberFormat="1" applyFont="1" applyBorder="1" applyAlignment="1">
      <alignment horizontal="right"/>
    </xf>
    <xf numFmtId="10" fontId="0" fillId="0" borderId="32" xfId="1" applyNumberFormat="1" applyFont="1" applyBorder="1" applyAlignment="1">
      <alignment horizontal="right"/>
    </xf>
    <xf numFmtId="10" fontId="11" fillId="0" borderId="19" xfId="0" applyNumberFormat="1" applyFont="1" applyBorder="1" applyAlignment="1">
      <alignment horizontal="right"/>
    </xf>
    <xf numFmtId="0" fontId="0" fillId="0" borderId="19" xfId="0" applyBorder="1" applyAlignment="1">
      <alignment horizontal="right"/>
    </xf>
    <xf numFmtId="10" fontId="0" fillId="0" borderId="17" xfId="1" applyNumberFormat="1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10" fontId="1" fillId="0" borderId="28" xfId="1" applyNumberFormat="1" applyFont="1" applyBorder="1" applyAlignment="1">
      <alignment horizontal="right"/>
    </xf>
    <xf numFmtId="10" fontId="1" fillId="0" borderId="17" xfId="1" applyNumberFormat="1" applyFont="1" applyBorder="1" applyAlignment="1">
      <alignment horizontal="right"/>
    </xf>
    <xf numFmtId="10" fontId="1" fillId="0" borderId="32" xfId="1" applyNumberFormat="1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54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2" fillId="0" borderId="54" xfId="0" applyFont="1" applyBorder="1" applyAlignment="1">
      <alignment horizontal="left" vertical="top"/>
    </xf>
    <xf numFmtId="0" fontId="12" fillId="0" borderId="51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2" fillId="0" borderId="55" xfId="0" applyFont="1" applyBorder="1" applyAlignment="1">
      <alignment horizontal="center" vertical="center" wrapText="1"/>
    </xf>
    <xf numFmtId="0" fontId="0" fillId="0" borderId="52" xfId="0" applyBorder="1"/>
    <xf numFmtId="0" fontId="0" fillId="0" borderId="57" xfId="0" applyBorder="1"/>
    <xf numFmtId="0" fontId="0" fillId="0" borderId="56" xfId="0" applyBorder="1"/>
    <xf numFmtId="0" fontId="2" fillId="0" borderId="4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vertical="top"/>
    </xf>
    <xf numFmtId="0" fontId="0" fillId="0" borderId="48" xfId="0" applyBorder="1" applyAlignment="1">
      <alignment vertical="top"/>
    </xf>
    <xf numFmtId="0" fontId="11" fillId="0" borderId="51" xfId="0" applyFont="1" applyBorder="1" applyAlignment="1">
      <alignment vertical="top"/>
    </xf>
    <xf numFmtId="0" fontId="0" fillId="0" borderId="51" xfId="0" applyBorder="1" applyAlignment="1">
      <alignment vertical="top"/>
    </xf>
    <xf numFmtId="0" fontId="11" fillId="0" borderId="51" xfId="0" applyFont="1" applyBorder="1"/>
    <xf numFmtId="0" fontId="0" fillId="0" borderId="51" xfId="0" applyBorder="1"/>
    <xf numFmtId="0" fontId="0" fillId="0" borderId="48" xfId="0" applyBorder="1"/>
    <xf numFmtId="0" fontId="0" fillId="0" borderId="16" xfId="0" applyBorder="1"/>
    <xf numFmtId="0" fontId="0" fillId="0" borderId="54" xfId="0" applyBorder="1"/>
    <xf numFmtId="0" fontId="2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vertical="top"/>
    </xf>
    <xf numFmtId="0" fontId="9" fillId="0" borderId="51" xfId="0" applyFont="1" applyBorder="1" applyAlignment="1">
      <alignment vertical="top"/>
    </xf>
    <xf numFmtId="0" fontId="0" fillId="0" borderId="52" xfId="0" applyBorder="1" applyAlignment="1">
      <alignment vertical="top" wrapText="1"/>
    </xf>
    <xf numFmtId="164" fontId="0" fillId="0" borderId="52" xfId="0" applyNumberFormat="1" applyBorder="1" applyAlignment="1">
      <alignment vertical="top"/>
    </xf>
    <xf numFmtId="164" fontId="0" fillId="0" borderId="48" xfId="0" applyNumberFormat="1" applyBorder="1" applyAlignment="1">
      <alignment vertical="top"/>
    </xf>
    <xf numFmtId="164" fontId="9" fillId="0" borderId="48" xfId="0" applyNumberFormat="1" applyFont="1" applyBorder="1" applyAlignment="1">
      <alignment vertical="top"/>
    </xf>
    <xf numFmtId="0" fontId="0" fillId="0" borderId="16" xfId="0" applyBorder="1" applyAlignment="1">
      <alignment wrapText="1"/>
    </xf>
    <xf numFmtId="0" fontId="0" fillId="0" borderId="16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9" fillId="0" borderId="48" xfId="0" applyFont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9" fillId="0" borderId="54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57" xfId="0" applyBorder="1" applyAlignment="1">
      <alignment vertical="top" wrapText="1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top" wrapText="1"/>
    </xf>
    <xf numFmtId="164" fontId="0" fillId="0" borderId="56" xfId="0" applyNumberFormat="1" applyBorder="1" applyAlignment="1">
      <alignment horizontal="right"/>
    </xf>
    <xf numFmtId="164" fontId="0" fillId="0" borderId="54" xfId="0" applyNumberFormat="1" applyBorder="1" applyAlignment="1">
      <alignment horizontal="right"/>
    </xf>
    <xf numFmtId="164" fontId="9" fillId="0" borderId="54" xfId="0" applyNumberFormat="1" applyFont="1" applyBorder="1" applyAlignment="1">
      <alignment horizontal="right"/>
    </xf>
    <xf numFmtId="0" fontId="2" fillId="0" borderId="5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39" xfId="0" applyBorder="1" applyAlignment="1">
      <alignment vertical="top"/>
    </xf>
    <xf numFmtId="0" fontId="11" fillId="0" borderId="46" xfId="0" applyFont="1" applyBorder="1"/>
    <xf numFmtId="0" fontId="14" fillId="0" borderId="5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9" fillId="0" borderId="39" xfId="0" applyFont="1" applyBorder="1" applyAlignment="1">
      <alignment vertical="top"/>
    </xf>
    <xf numFmtId="0" fontId="0" fillId="0" borderId="58" xfId="0" applyBorder="1" applyAlignment="1">
      <alignment wrapText="1"/>
    </xf>
    <xf numFmtId="0" fontId="0" fillId="0" borderId="59" xfId="0" applyBorder="1" applyAlignment="1">
      <alignment vertical="top" wrapText="1"/>
    </xf>
    <xf numFmtId="0" fontId="0" fillId="0" borderId="48" xfId="0" applyBorder="1" applyAlignment="1">
      <alignment wrapText="1"/>
    </xf>
    <xf numFmtId="0" fontId="0" fillId="0" borderId="54" xfId="0" applyBorder="1" applyAlignment="1">
      <alignment wrapText="1"/>
    </xf>
    <xf numFmtId="165" fontId="0" fillId="0" borderId="47" xfId="0" applyNumberFormat="1" applyBorder="1" applyAlignment="1">
      <alignment vertical="top"/>
    </xf>
    <xf numFmtId="165" fontId="0" fillId="0" borderId="46" xfId="0" applyNumberFormat="1" applyBorder="1" applyAlignment="1">
      <alignment vertical="top"/>
    </xf>
    <xf numFmtId="165" fontId="9" fillId="0" borderId="47" xfId="0" applyNumberFormat="1" applyFont="1" applyBorder="1" applyAlignment="1">
      <alignment vertical="top"/>
    </xf>
    <xf numFmtId="165" fontId="11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165" fontId="11" fillId="0" borderId="0" xfId="0" applyNumberFormat="1" applyFont="1"/>
    <xf numFmtId="165" fontId="0" fillId="0" borderId="0" xfId="0" applyNumberFormat="1"/>
    <xf numFmtId="165" fontId="0" fillId="0" borderId="46" xfId="0" applyNumberFormat="1" applyBorder="1"/>
    <xf numFmtId="165" fontId="0" fillId="0" borderId="47" xfId="0" applyNumberFormat="1" applyBorder="1"/>
    <xf numFmtId="165" fontId="0" fillId="0" borderId="4" xfId="0" applyNumberFormat="1" applyBorder="1"/>
    <xf numFmtId="165" fontId="9" fillId="0" borderId="46" xfId="0" applyNumberFormat="1" applyFont="1" applyBorder="1" applyAlignment="1">
      <alignment vertical="top"/>
    </xf>
    <xf numFmtId="165" fontId="9" fillId="0" borderId="0" xfId="0" applyNumberFormat="1" applyFont="1" applyAlignment="1">
      <alignment vertical="top"/>
    </xf>
    <xf numFmtId="2" fontId="7" fillId="0" borderId="29" xfId="0" applyNumberFormat="1" applyFont="1" applyBorder="1" applyAlignment="1">
      <alignment vertical="top"/>
    </xf>
    <xf numFmtId="2" fontId="7" fillId="0" borderId="33" xfId="0" applyNumberFormat="1" applyFont="1" applyBorder="1" applyAlignment="1">
      <alignment vertical="top"/>
    </xf>
    <xf numFmtId="2" fontId="11" fillId="0" borderId="20" xfId="0" applyNumberFormat="1" applyFont="1" applyBorder="1" applyAlignment="1">
      <alignment vertical="top"/>
    </xf>
    <xf numFmtId="2" fontId="7" fillId="0" borderId="20" xfId="0" applyNumberFormat="1" applyFont="1" applyBorder="1" applyAlignment="1">
      <alignment vertical="top"/>
    </xf>
    <xf numFmtId="2" fontId="11" fillId="0" borderId="20" xfId="0" applyNumberFormat="1" applyFont="1" applyBorder="1"/>
    <xf numFmtId="2" fontId="7" fillId="0" borderId="20" xfId="0" applyNumberFormat="1" applyFont="1" applyBorder="1"/>
    <xf numFmtId="2" fontId="7" fillId="0" borderId="29" xfId="0" applyNumberFormat="1" applyFont="1" applyBorder="1"/>
    <xf numFmtId="2" fontId="7" fillId="0" borderId="33" xfId="0" applyNumberFormat="1" applyFont="1" applyBorder="1"/>
    <xf numFmtId="2" fontId="7" fillId="0" borderId="18" xfId="0" applyNumberFormat="1" applyFont="1" applyBorder="1"/>
    <xf numFmtId="2" fontId="7" fillId="0" borderId="27" xfId="0" applyNumberFormat="1" applyFont="1" applyBorder="1" applyAlignment="1">
      <alignment vertical="top"/>
    </xf>
    <xf numFmtId="2" fontId="7" fillId="0" borderId="31" xfId="0" applyNumberFormat="1" applyFont="1" applyBorder="1" applyAlignment="1">
      <alignment vertical="top"/>
    </xf>
    <xf numFmtId="2" fontId="11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2" fontId="11" fillId="0" borderId="0" xfId="0" applyNumberFormat="1" applyFont="1"/>
    <xf numFmtId="2" fontId="7" fillId="0" borderId="0" xfId="0" applyNumberFormat="1" applyFont="1"/>
    <xf numFmtId="2" fontId="7" fillId="0" borderId="27" xfId="0" applyNumberFormat="1" applyFont="1" applyBorder="1"/>
    <xf numFmtId="2" fontId="7" fillId="0" borderId="31" xfId="0" applyNumberFormat="1" applyFont="1" applyBorder="1"/>
    <xf numFmtId="2" fontId="7" fillId="0" borderId="8" xfId="0" applyNumberFormat="1" applyFont="1" applyBorder="1"/>
    <xf numFmtId="2" fontId="7" fillId="0" borderId="26" xfId="0" applyNumberFormat="1" applyFont="1" applyBorder="1" applyAlignment="1">
      <alignment vertical="top"/>
    </xf>
    <xf numFmtId="2" fontId="7" fillId="0" borderId="30" xfId="0" applyNumberFormat="1" applyFont="1" applyBorder="1" applyAlignment="1">
      <alignment vertical="top"/>
    </xf>
    <xf numFmtId="2" fontId="11" fillId="0" borderId="14" xfId="0" applyNumberFormat="1" applyFont="1" applyBorder="1" applyAlignment="1">
      <alignment vertical="top"/>
    </xf>
    <xf numFmtId="2" fontId="7" fillId="0" borderId="14" xfId="0" applyNumberFormat="1" applyFont="1" applyBorder="1" applyAlignment="1">
      <alignment vertical="top"/>
    </xf>
    <xf numFmtId="2" fontId="11" fillId="0" borderId="14" xfId="0" applyNumberFormat="1" applyFont="1" applyBorder="1"/>
    <xf numFmtId="2" fontId="7" fillId="0" borderId="14" xfId="0" applyNumberFormat="1" applyFont="1" applyBorder="1"/>
    <xf numFmtId="2" fontId="7" fillId="0" borderId="26" xfId="0" applyNumberFormat="1" applyFont="1" applyBorder="1"/>
    <xf numFmtId="2" fontId="7" fillId="0" borderId="30" xfId="0" applyNumberFormat="1" applyFont="1" applyBorder="1"/>
    <xf numFmtId="2" fontId="7" fillId="0" borderId="1" xfId="0" applyNumberFormat="1" applyFont="1" applyBorder="1"/>
    <xf numFmtId="2" fontId="6" fillId="0" borderId="29" xfId="0" applyNumberFormat="1" applyFont="1" applyBorder="1"/>
    <xf numFmtId="2" fontId="6" fillId="0" borderId="27" xfId="0" applyNumberFormat="1" applyFont="1" applyBorder="1"/>
    <xf numFmtId="2" fontId="6" fillId="0" borderId="26" xfId="0" applyNumberFormat="1" applyFont="1" applyBorder="1"/>
    <xf numFmtId="0" fontId="6" fillId="0" borderId="36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top"/>
    </xf>
    <xf numFmtId="165" fontId="0" fillId="0" borderId="28" xfId="0" applyNumberFormat="1" applyBorder="1" applyAlignment="1">
      <alignment vertical="top"/>
    </xf>
    <xf numFmtId="165" fontId="0" fillId="0" borderId="32" xfId="0" applyNumberFormat="1" applyBorder="1" applyAlignment="1">
      <alignment vertical="top"/>
    </xf>
    <xf numFmtId="165" fontId="11" fillId="0" borderId="19" xfId="0" applyNumberFormat="1" applyFont="1" applyBorder="1" applyAlignment="1">
      <alignment vertical="top"/>
    </xf>
    <xf numFmtId="165" fontId="0" fillId="0" borderId="19" xfId="0" applyNumberFormat="1" applyBorder="1" applyAlignment="1">
      <alignment vertical="top"/>
    </xf>
    <xf numFmtId="165" fontId="11" fillId="0" borderId="19" xfId="0" applyNumberFormat="1" applyFont="1" applyBorder="1"/>
    <xf numFmtId="165" fontId="0" fillId="0" borderId="19" xfId="0" applyNumberFormat="1" applyBorder="1"/>
    <xf numFmtId="165" fontId="0" fillId="0" borderId="28" xfId="0" applyNumberFormat="1" applyBorder="1"/>
    <xf numFmtId="165" fontId="0" fillId="0" borderId="32" xfId="0" applyNumberFormat="1" applyBorder="1"/>
    <xf numFmtId="165" fontId="0" fillId="0" borderId="17" xfId="0" applyNumberFormat="1" applyBorder="1"/>
    <xf numFmtId="165" fontId="0" fillId="0" borderId="52" xfId="0" applyNumberFormat="1" applyBorder="1" applyAlignment="1">
      <alignment vertical="top"/>
    </xf>
    <xf numFmtId="165" fontId="0" fillId="0" borderId="56" xfId="0" applyNumberFormat="1" applyBorder="1" applyAlignment="1">
      <alignment vertical="top"/>
    </xf>
    <xf numFmtId="165" fontId="0" fillId="0" borderId="52" xfId="0" applyNumberFormat="1" applyBorder="1"/>
    <xf numFmtId="165" fontId="0" fillId="0" borderId="56" xfId="0" applyNumberFormat="1" applyBorder="1"/>
    <xf numFmtId="165" fontId="0" fillId="0" borderId="57" xfId="0" applyNumberFormat="1" applyBorder="1"/>
    <xf numFmtId="0" fontId="11" fillId="0" borderId="52" xfId="0" applyFont="1" applyBorder="1"/>
    <xf numFmtId="0" fontId="13" fillId="0" borderId="0" xfId="0" applyFont="1"/>
    <xf numFmtId="0" fontId="16" fillId="0" borderId="46" xfId="0" applyFont="1" applyBorder="1" applyAlignment="1">
      <alignment horizontal="center" vertical="center"/>
    </xf>
    <xf numFmtId="0" fontId="0" fillId="0" borderId="1" xfId="0" applyBorder="1"/>
    <xf numFmtId="0" fontId="2" fillId="0" borderId="30" xfId="0" applyFont="1" applyBorder="1"/>
    <xf numFmtId="0" fontId="13" fillId="0" borderId="31" xfId="0" applyFont="1" applyBorder="1"/>
    <xf numFmtId="0" fontId="2" fillId="0" borderId="32" xfId="0" applyFont="1" applyBorder="1"/>
    <xf numFmtId="2" fontId="0" fillId="0" borderId="61" xfId="0" applyNumberFormat="1" applyBorder="1"/>
    <xf numFmtId="2" fontId="0" fillId="0" borderId="3" xfId="0" applyNumberFormat="1" applyBorder="1"/>
    <xf numFmtId="0" fontId="13" fillId="0" borderId="8" xfId="0" applyFont="1" applyBorder="1"/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2" fontId="0" fillId="0" borderId="0" xfId="0" applyNumberFormat="1"/>
    <xf numFmtId="0" fontId="1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4" fillId="0" borderId="22" xfId="0" applyFont="1" applyBorder="1" applyAlignment="1">
      <alignment vertical="top"/>
    </xf>
    <xf numFmtId="0" fontId="13" fillId="0" borderId="27" xfId="0" applyFont="1" applyBorder="1" applyAlignment="1">
      <alignment vertical="top"/>
    </xf>
    <xf numFmtId="0" fontId="17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1" fontId="0" fillId="0" borderId="28" xfId="0" applyNumberFormat="1" applyBorder="1" applyAlignment="1">
      <alignment vertical="top"/>
    </xf>
    <xf numFmtId="1" fontId="0" fillId="0" borderId="26" xfId="0" applyNumberFormat="1" applyBorder="1" applyAlignment="1">
      <alignment vertical="top"/>
    </xf>
    <xf numFmtId="0" fontId="22" fillId="0" borderId="6" xfId="0" applyFont="1" applyBorder="1" applyAlignment="1">
      <alignment vertical="top"/>
    </xf>
    <xf numFmtId="2" fontId="23" fillId="0" borderId="6" xfId="0" applyNumberFormat="1" applyFont="1" applyBorder="1" applyAlignment="1">
      <alignment vertical="top"/>
    </xf>
    <xf numFmtId="0" fontId="23" fillId="0" borderId="0" xfId="0" applyFont="1" applyAlignment="1">
      <alignment vertical="top"/>
    </xf>
    <xf numFmtId="0" fontId="24" fillId="0" borderId="9" xfId="0" applyFont="1" applyBorder="1" applyAlignment="1">
      <alignment vertical="top"/>
    </xf>
    <xf numFmtId="9" fontId="23" fillId="0" borderId="6" xfId="1" applyFont="1" applyBorder="1" applyAlignment="1">
      <alignment horizontal="right"/>
    </xf>
    <xf numFmtId="0" fontId="23" fillId="0" borderId="6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right"/>
    </xf>
    <xf numFmtId="10" fontId="23" fillId="0" borderId="6" xfId="0" applyNumberFormat="1" applyFont="1" applyBorder="1" applyAlignment="1">
      <alignment horizontal="right"/>
    </xf>
    <xf numFmtId="10" fontId="23" fillId="0" borderId="11" xfId="0" applyNumberFormat="1" applyFont="1" applyBorder="1" applyAlignment="1">
      <alignment horizontal="right"/>
    </xf>
    <xf numFmtId="0" fontId="22" fillId="0" borderId="6" xfId="0" applyFont="1" applyBorder="1" applyAlignment="1">
      <alignment horizontal="left" vertical="top" wrapText="1"/>
    </xf>
    <xf numFmtId="0" fontId="25" fillId="0" borderId="6" xfId="0" applyFont="1" applyBorder="1" applyAlignment="1">
      <alignment vertical="top"/>
    </xf>
    <xf numFmtId="9" fontId="28" fillId="0" borderId="0" xfId="1" applyFont="1" applyBorder="1" applyAlignment="1">
      <alignment horizontal="right"/>
    </xf>
    <xf numFmtId="0" fontId="22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top"/>
    </xf>
    <xf numFmtId="0" fontId="26" fillId="0" borderId="0" xfId="0" applyFont="1" applyAlignment="1">
      <alignment horizontal="left" vertical="top" wrapText="1"/>
    </xf>
    <xf numFmtId="0" fontId="28" fillId="0" borderId="0" xfId="0" applyFont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right"/>
    </xf>
    <xf numFmtId="9" fontId="23" fillId="0" borderId="0" xfId="1" applyFont="1" applyBorder="1" applyAlignment="1">
      <alignment horizontal="right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right"/>
    </xf>
    <xf numFmtId="10" fontId="23" fillId="0" borderId="0" xfId="0" applyNumberFormat="1" applyFont="1" applyAlignment="1">
      <alignment horizontal="right"/>
    </xf>
    <xf numFmtId="10" fontId="0" fillId="0" borderId="1" xfId="1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right"/>
    </xf>
    <xf numFmtId="0" fontId="28" fillId="0" borderId="12" xfId="0" applyFont="1" applyBorder="1" applyAlignment="1">
      <alignment horizontal="right"/>
    </xf>
    <xf numFmtId="0" fontId="29" fillId="0" borderId="48" xfId="0" applyFont="1" applyBorder="1"/>
    <xf numFmtId="0" fontId="2" fillId="0" borderId="0" xfId="0" applyFont="1" applyAlignment="1" applyProtection="1">
      <alignment horizontal="left" vertical="top" wrapText="1"/>
      <protection locked="0"/>
    </xf>
    <xf numFmtId="0" fontId="21" fillId="5" borderId="28" xfId="0" applyFont="1" applyFill="1" applyBorder="1" applyAlignment="1" applyProtection="1">
      <alignment horizontal="right"/>
      <protection locked="0"/>
    </xf>
    <xf numFmtId="166" fontId="21" fillId="5" borderId="17" xfId="0" applyNumberFormat="1" applyFont="1" applyFill="1" applyBorder="1" applyAlignment="1" applyProtection="1">
      <alignment vertical="top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0" fillId="4" borderId="7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/>
      <protection locked="0"/>
    </xf>
    <xf numFmtId="0" fontId="6" fillId="0" borderId="58" xfId="0" applyFont="1" applyBorder="1"/>
    <xf numFmtId="0" fontId="6" fillId="0" borderId="10" xfId="0" applyFont="1" applyBorder="1" applyAlignment="1">
      <alignment wrapText="1"/>
    </xf>
    <xf numFmtId="0" fontId="22" fillId="0" borderId="0" xfId="0" applyFont="1" applyAlignment="1">
      <alignment horizontal="center" vertical="center" wrapText="1"/>
    </xf>
    <xf numFmtId="10" fontId="0" fillId="0" borderId="2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10" fontId="1" fillId="0" borderId="15" xfId="1" applyNumberFormat="1" applyFont="1" applyBorder="1" applyAlignment="1">
      <alignment horizontal="center" vertical="center"/>
    </xf>
    <xf numFmtId="10" fontId="1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62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59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35">
    <dxf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399945066682943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7AB800"/>
      <color rgb="FFC6DC9B"/>
      <color rgb="FFC6D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8</xdr:col>
      <xdr:colOff>9525</xdr:colOff>
      <xdr:row>11</xdr:row>
      <xdr:rowOff>200024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5844F0B-2EEF-1FAC-40F8-89A6B670EFA3}"/>
            </a:ext>
          </a:extLst>
        </xdr:cNvPr>
        <xdr:cNvSpPr txBox="1"/>
      </xdr:nvSpPr>
      <xdr:spPr>
        <a:xfrm>
          <a:off x="9525" y="0"/>
          <a:ext cx="11106150" cy="2200274"/>
        </a:xfrm>
        <a:prstGeom prst="rect">
          <a:avLst/>
        </a:prstGeom>
        <a:solidFill>
          <a:schemeClr val="lt1"/>
        </a:solidFill>
        <a:ln w="25400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 u="sng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Entscheidungshilfe</a:t>
          </a:r>
          <a:r>
            <a:rPr lang="de-DE" sz="1200" b="1" u="sng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 zur Auswahl eines stationären 24-Stunden-Verkaufssystems</a:t>
          </a:r>
        </a:p>
        <a:p>
          <a:endParaRPr lang="de-DE" sz="1200" b="1" u="sng" baseline="0">
            <a:solidFill>
              <a:srgbClr val="7AB8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Zur korrekten Anwendung der Entscheidungshilfe folgen Sie bitte folgender Anleitung:</a:t>
          </a:r>
        </a:p>
        <a:p>
          <a:endParaRPr lang="de-DE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de-D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Gewichten Sie die </a:t>
          </a:r>
          <a:r>
            <a:rPr lang="de-DE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Kategorien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: Dazu tragen Sie in die </a:t>
          </a:r>
          <a:r>
            <a:rPr lang="de-DE" sz="12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orange hinterlegten Felder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von Spalte B die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Zahlen zwischen 1 und 10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ein. Je wichtiger die Kategorien für Sie sind desto höher die Zahl.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2.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Gewichten Sie die </a:t>
          </a:r>
          <a:r>
            <a:rPr lang="de-DE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Kriterien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: Dazu tragen Sie in die </a:t>
          </a:r>
          <a:r>
            <a:rPr lang="de-DE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rot  hinterlegten Felder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von Spalte E die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Zahlen zwischen 1 und 10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ein. Je wichtiger die Kriterien für Sie sind desto höher die Zahl.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Klicken Sie auf das Tabellenblatt </a:t>
          </a:r>
          <a:r>
            <a:rPr lang="de-DE" sz="12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Selektionierung</a:t>
          </a:r>
          <a:r>
            <a:rPr lang="de-DE" sz="1200" b="0" baseline="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, um fortzufahren. 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8</xdr:col>
      <xdr:colOff>9525</xdr:colOff>
      <xdr:row>11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1C2CF89-A9F8-2CCC-4417-675EDD582CAC}"/>
            </a:ext>
          </a:extLst>
        </xdr:cNvPr>
        <xdr:cNvSpPr txBox="1"/>
      </xdr:nvSpPr>
      <xdr:spPr>
        <a:xfrm>
          <a:off x="9524" y="9525"/>
          <a:ext cx="8705851" cy="2076450"/>
        </a:xfrm>
        <a:prstGeom prst="rect">
          <a:avLst/>
        </a:prstGeom>
        <a:solidFill>
          <a:schemeClr val="lt1"/>
        </a:solidFill>
        <a:ln w="25400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Füllen Sie bitte die beiden </a:t>
          </a:r>
          <a:r>
            <a:rPr lang="de-DE" sz="1200" b="1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braun hinterlegten Eingabefelder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aus: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4.1</a:t>
          </a:r>
          <a:r>
            <a:rPr lang="de-D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i="1" baseline="0">
              <a:latin typeface="Arial" panose="020B0604020202020204" pitchFamily="34" charset="0"/>
              <a:cs typeface="Arial" panose="020B0604020202020204" pitchFamily="34" charset="0"/>
            </a:rPr>
            <a:t>Beantworten Sie dazu die Frage: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Wünschen Sie einen begehbaren Laden? mit </a:t>
          </a:r>
          <a:r>
            <a:rPr lang="de-DE" sz="12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oder </a:t>
          </a:r>
          <a:r>
            <a:rPr lang="de-DE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Hinweis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: Die Zahl 		</a:t>
          </a:r>
          <a:r>
            <a:rPr lang="de-DE" sz="12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steht für die Antwort </a:t>
          </a:r>
          <a:r>
            <a:rPr lang="de-DE" sz="12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Ja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und die Zahl </a:t>
          </a:r>
          <a:r>
            <a:rPr lang="de-DE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steht für die Antwort </a:t>
          </a:r>
          <a:r>
            <a:rPr lang="de-DE" sz="12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Nein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4.2</a:t>
          </a:r>
          <a:r>
            <a:rPr lang="de-D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i="1" baseline="0">
              <a:latin typeface="Arial" panose="020B0604020202020204" pitchFamily="34" charset="0"/>
              <a:cs typeface="Arial" panose="020B0604020202020204" pitchFamily="34" charset="0"/>
            </a:rPr>
            <a:t>Beantworten Sie dazu die Frage: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Auf welche Höhe dürfen sich die Investitionskosten maximal belaufen? mit 		einem Wert in Euro (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Hinweis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: die Eingabe der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Einheit €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ist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NICHT erforderlich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5.</a:t>
          </a:r>
          <a:r>
            <a:rPr lang="de-DE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Ihre Alternative/n werden </a:t>
          </a:r>
          <a:r>
            <a:rPr lang="de-DE" sz="1200" b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grün hinterlegt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. Die Zahlen in der Zeile Rang geben an, in welcher Reihenfolge Sie die Systeme in Erwägung ziehen sollten. Die Zahl 1 hat dabei die größte Priorität. Mit steigender Zahl sinkt die Priorität.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6.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Klicken Sie auf das Tabellenblatt </a:t>
          </a:r>
          <a:r>
            <a:rPr lang="de-DE" sz="12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Beschreibung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, um sich die Beschreibung Ihrer Alternativen anzusehen.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9524</xdr:rowOff>
    </xdr:from>
    <xdr:to>
      <xdr:col>6</xdr:col>
      <xdr:colOff>1581150</xdr:colOff>
      <xdr:row>4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1793D88-D231-7647-A153-75C2F5C5198C}"/>
            </a:ext>
          </a:extLst>
        </xdr:cNvPr>
        <xdr:cNvSpPr txBox="1"/>
      </xdr:nvSpPr>
      <xdr:spPr>
        <a:xfrm>
          <a:off x="9525" y="9524"/>
          <a:ext cx="8096250" cy="571501"/>
        </a:xfrm>
        <a:prstGeom prst="rect">
          <a:avLst/>
        </a:prstGeom>
        <a:solidFill>
          <a:schemeClr val="lt1"/>
        </a:solidFill>
        <a:ln w="25400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7. 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unten stehende Tabelle gibt Ihnen eine </a:t>
          </a:r>
          <a:r>
            <a:rPr lang="de-DE" sz="12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Beschreibung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Ihrer Alternativen. Sehen Sie sich insbesondere die Beschreibungen Ihrer Empfehlung vom vorherigen Tabellenblatt (</a:t>
          </a:r>
          <a:r>
            <a:rPr lang="de-DE" sz="1200" b="1" baseline="0">
              <a:solidFill>
                <a:schemeClr val="accent4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grün hinterlegte Alternativen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) genauer an.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Ganymed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D58-553B-4B0B-BADF-895FC77CE14E}">
  <dimension ref="B14:Z40"/>
  <sheetViews>
    <sheetView showGridLines="0" showRowColHeaders="0" tabSelected="1" workbookViewId="0">
      <selection activeCell="D15" sqref="D15"/>
    </sheetView>
  </sheetViews>
  <sheetFormatPr baseColWidth="10" defaultColWidth="11.54296875" defaultRowHeight="15.6" x14ac:dyDescent="0.25"/>
  <cols>
    <col min="1" max="1" width="11.54296875" style="2"/>
    <col min="2" max="2" width="11.54296875" style="13"/>
    <col min="3" max="3" width="35.08984375" style="3" customWidth="1"/>
    <col min="4" max="4" width="9.36328125" style="24" customWidth="1"/>
    <col min="5" max="5" width="21.36328125" style="16" customWidth="1"/>
    <col min="6" max="6" width="34.90625" style="2" customWidth="1"/>
    <col min="7" max="7" width="8.453125" style="2" customWidth="1"/>
    <col min="8" max="8" width="8" style="8" customWidth="1"/>
    <col min="9" max="9" width="11.54296875" style="2"/>
    <col min="10" max="10" width="11.54296875" style="8"/>
    <col min="11" max="11" width="11.54296875" style="2"/>
    <col min="12" max="12" width="11.54296875" style="8"/>
    <col min="13" max="13" width="11.54296875" style="2"/>
    <col min="14" max="14" width="11.54296875" style="8"/>
    <col min="15" max="15" width="11.54296875" style="47"/>
    <col min="16" max="16" width="11.54296875" style="8"/>
    <col min="17" max="17" width="11.54296875" style="2"/>
    <col min="18" max="18" width="11.54296875" style="8"/>
    <col min="19" max="19" width="11.54296875" style="2"/>
    <col min="20" max="20" width="11.54296875" style="8"/>
    <col min="21" max="21" width="15.36328125" style="2" bestFit="1" customWidth="1"/>
    <col min="22" max="22" width="11.54296875" style="8"/>
    <col min="23" max="23" width="15.36328125" style="2" bestFit="1" customWidth="1"/>
    <col min="24" max="24" width="11.54296875" style="8"/>
    <col min="25" max="25" width="15.81640625" style="2" bestFit="1" customWidth="1"/>
    <col min="26" max="26" width="11.54296875" style="8"/>
    <col min="27" max="16384" width="11.54296875" style="2"/>
  </cols>
  <sheetData>
    <row r="14" spans="2:26" s="45" customFormat="1" ht="33.75" customHeight="1" x14ac:dyDescent="0.25">
      <c r="B14" s="9" t="s">
        <v>0</v>
      </c>
      <c r="C14" s="9" t="s">
        <v>1</v>
      </c>
      <c r="D14" s="21" t="s">
        <v>1</v>
      </c>
      <c r="E14" s="9" t="s">
        <v>2</v>
      </c>
      <c r="F14" s="9" t="s">
        <v>3</v>
      </c>
      <c r="G14" s="9" t="s">
        <v>3</v>
      </c>
      <c r="H14" s="259" t="s">
        <v>17</v>
      </c>
      <c r="I14" s="304">
        <v>1</v>
      </c>
      <c r="J14" s="304">
        <v>2</v>
      </c>
      <c r="K14" s="304">
        <v>3</v>
      </c>
      <c r="L14" s="304">
        <v>4</v>
      </c>
      <c r="M14" s="304">
        <v>5</v>
      </c>
      <c r="N14" s="304">
        <v>6</v>
      </c>
      <c r="O14" s="304">
        <v>7</v>
      </c>
      <c r="P14" s="304">
        <v>8</v>
      </c>
      <c r="Q14" s="304">
        <v>9</v>
      </c>
      <c r="R14" s="304">
        <v>10</v>
      </c>
      <c r="T14" s="51"/>
      <c r="V14" s="51"/>
      <c r="X14" s="51"/>
      <c r="Z14" s="51"/>
    </row>
    <row r="15" spans="2:26" ht="50.25" customHeight="1" x14ac:dyDescent="0.25">
      <c r="B15" s="10"/>
      <c r="C15" s="4" t="s">
        <v>83</v>
      </c>
      <c r="D15" s="22"/>
      <c r="E15" s="14"/>
      <c r="F15" s="4" t="s">
        <v>84</v>
      </c>
      <c r="G15" s="5"/>
      <c r="H15" s="7"/>
      <c r="I15" s="269"/>
      <c r="J15" s="269"/>
      <c r="K15" s="269"/>
      <c r="L15" s="269"/>
      <c r="M15" s="269"/>
      <c r="N15" s="269"/>
      <c r="O15" s="269"/>
      <c r="P15" s="269"/>
      <c r="Q15" s="269"/>
      <c r="R15" s="269"/>
    </row>
    <row r="16" spans="2:26" ht="21.75" customHeight="1" x14ac:dyDescent="0.25">
      <c r="B16" s="311" t="s">
        <v>4</v>
      </c>
      <c r="C16" s="314"/>
      <c r="D16" s="305" t="e">
        <f>C16/C39</f>
        <v>#DIV/0!</v>
      </c>
      <c r="E16" s="14" t="s">
        <v>5</v>
      </c>
      <c r="F16" s="298"/>
      <c r="G16" s="290" t="e">
        <f>F16/$F$18</f>
        <v>#DIV/0!</v>
      </c>
      <c r="H16" s="290" t="e">
        <f>$D$16*G16</f>
        <v>#DIV/0!</v>
      </c>
    </row>
    <row r="17" spans="2:26" ht="31.2" x14ac:dyDescent="0.25">
      <c r="B17" s="312"/>
      <c r="C17" s="315"/>
      <c r="D17" s="306"/>
      <c r="E17" s="14" t="s">
        <v>6</v>
      </c>
      <c r="F17" s="299"/>
      <c r="G17" s="290" t="e">
        <f>F17/$F$18</f>
        <v>#DIV/0!</v>
      </c>
      <c r="H17" s="290" t="e">
        <f>$D$16*G17</f>
        <v>#DIV/0!</v>
      </c>
    </row>
    <row r="18" spans="2:26" s="37" customFormat="1" ht="15" x14ac:dyDescent="0.25">
      <c r="B18" s="34"/>
      <c r="C18" s="35"/>
      <c r="D18" s="36"/>
      <c r="E18" s="272" t="s">
        <v>16</v>
      </c>
      <c r="F18" s="273">
        <f>SUM(F16:F17)</f>
        <v>0</v>
      </c>
      <c r="G18" s="274" t="e">
        <f>SUM(G16:G17)</f>
        <v>#DIV/0!</v>
      </c>
      <c r="H18" s="275" t="e">
        <f>SUM(H16:H17)</f>
        <v>#DIV/0!</v>
      </c>
      <c r="J18" s="8"/>
      <c r="L18" s="8"/>
      <c r="N18" s="8"/>
      <c r="O18" s="47"/>
      <c r="P18" s="8"/>
      <c r="R18" s="8"/>
      <c r="T18" s="8"/>
      <c r="V18" s="8"/>
      <c r="X18" s="8"/>
      <c r="Z18" s="8"/>
    </row>
    <row r="19" spans="2:26" ht="15" x14ac:dyDescent="0.25">
      <c r="B19" s="28"/>
      <c r="C19" s="2"/>
      <c r="D19" s="25"/>
      <c r="E19" s="29"/>
      <c r="F19" s="30"/>
      <c r="G19" s="30"/>
      <c r="H19" s="31"/>
    </row>
    <row r="20" spans="2:26" ht="21.75" customHeight="1" x14ac:dyDescent="0.25">
      <c r="B20" s="311" t="s">
        <v>7</v>
      </c>
      <c r="C20" s="316"/>
      <c r="D20" s="305" t="e">
        <f>C20/C39</f>
        <v>#DIV/0!</v>
      </c>
      <c r="E20" s="14" t="s">
        <v>18</v>
      </c>
      <c r="F20" s="299"/>
      <c r="G20" s="290" t="e">
        <f>F20/$F$22</f>
        <v>#DIV/0!</v>
      </c>
      <c r="H20" s="290" t="e">
        <f>$D$20*G20</f>
        <v>#DIV/0!</v>
      </c>
    </row>
    <row r="21" spans="2:26" ht="21.75" customHeight="1" x14ac:dyDescent="0.25">
      <c r="B21" s="313"/>
      <c r="C21" s="317"/>
      <c r="D21" s="306"/>
      <c r="E21" s="14" t="s">
        <v>24</v>
      </c>
      <c r="F21" s="299"/>
      <c r="G21" s="290" t="e">
        <f>F21/$F$22</f>
        <v>#DIV/0!</v>
      </c>
      <c r="H21" s="290" t="e">
        <f t="shared" ref="H21" si="0">$D$20*G21</f>
        <v>#DIV/0!</v>
      </c>
    </row>
    <row r="22" spans="2:26" s="37" customFormat="1" x14ac:dyDescent="0.25">
      <c r="B22" s="38"/>
      <c r="C22" s="35"/>
      <c r="D22" s="271"/>
      <c r="E22" s="276" t="s">
        <v>16</v>
      </c>
      <c r="F22" s="273">
        <f>SUM(F20:F21)</f>
        <v>0</v>
      </c>
      <c r="G22" s="274" t="e">
        <f>SUM(G20:G21)</f>
        <v>#DIV/0!</v>
      </c>
      <c r="H22" s="275" t="e">
        <f>SUM(H20:H21)</f>
        <v>#DIV/0!</v>
      </c>
      <c r="J22" s="8"/>
      <c r="L22" s="8"/>
      <c r="N22" s="8"/>
      <c r="O22" s="47"/>
      <c r="P22" s="8"/>
      <c r="R22" s="8"/>
      <c r="T22" s="8"/>
      <c r="V22" s="8"/>
      <c r="X22" s="8"/>
      <c r="Z22" s="8"/>
    </row>
    <row r="23" spans="2:26" x14ac:dyDescent="0.25">
      <c r="B23" s="11"/>
      <c r="C23" s="17"/>
      <c r="D23" s="23"/>
      <c r="E23" s="15"/>
      <c r="F23" s="18"/>
      <c r="G23" s="18"/>
      <c r="H23" s="19"/>
    </row>
    <row r="24" spans="2:26" ht="21.75" customHeight="1" x14ac:dyDescent="0.25">
      <c r="B24" s="311" t="s">
        <v>10</v>
      </c>
      <c r="C24" s="316"/>
      <c r="D24" s="305" t="e">
        <f>C24/C39</f>
        <v>#DIV/0!</v>
      </c>
      <c r="E24" s="15" t="s">
        <v>19</v>
      </c>
      <c r="F24" s="299"/>
      <c r="G24" s="290" t="e">
        <f>F24/$F$26</f>
        <v>#DIV/0!</v>
      </c>
      <c r="H24" s="290" t="e">
        <f>$D$24*G24</f>
        <v>#DIV/0!</v>
      </c>
    </row>
    <row r="25" spans="2:26" ht="21.75" customHeight="1" x14ac:dyDescent="0.25">
      <c r="B25" s="312"/>
      <c r="C25" s="317"/>
      <c r="D25" s="306"/>
      <c r="E25" s="27" t="s">
        <v>46</v>
      </c>
      <c r="F25" s="299"/>
      <c r="G25" s="290" t="e">
        <f>F25/$F$26</f>
        <v>#DIV/0!</v>
      </c>
      <c r="H25" s="290" t="e">
        <f>$D$24*G25</f>
        <v>#DIV/0!</v>
      </c>
    </row>
    <row r="26" spans="2:26" s="37" customFormat="1" x14ac:dyDescent="0.25">
      <c r="B26" s="38"/>
      <c r="C26" s="35"/>
      <c r="D26" s="271"/>
      <c r="E26" s="276" t="s">
        <v>16</v>
      </c>
      <c r="F26" s="273">
        <f>SUM(F24:F25)</f>
        <v>0</v>
      </c>
      <c r="G26" s="274" t="e">
        <f>SUM(G24:G25)</f>
        <v>#DIV/0!</v>
      </c>
      <c r="H26" s="275" t="e">
        <f>SUM(H24:H25)</f>
        <v>#DIV/0!</v>
      </c>
      <c r="J26" s="8"/>
      <c r="L26" s="8"/>
      <c r="N26" s="8"/>
      <c r="O26" s="47"/>
      <c r="P26" s="8"/>
      <c r="R26" s="8"/>
      <c r="T26" s="8"/>
      <c r="V26" s="8"/>
      <c r="X26" s="8"/>
      <c r="Z26" s="8"/>
    </row>
    <row r="27" spans="2:26" x14ac:dyDescent="0.25">
      <c r="B27" s="11"/>
      <c r="C27" s="17"/>
      <c r="D27" s="23"/>
      <c r="E27" s="15"/>
      <c r="F27" s="18"/>
      <c r="G27" s="18"/>
      <c r="H27" s="19"/>
    </row>
    <row r="28" spans="2:26" ht="21" x14ac:dyDescent="0.25">
      <c r="B28" s="311" t="s">
        <v>8</v>
      </c>
      <c r="C28" s="316"/>
      <c r="D28" s="305" t="e">
        <f>C28/C39</f>
        <v>#DIV/0!</v>
      </c>
      <c r="E28" s="14" t="s">
        <v>9</v>
      </c>
      <c r="F28" s="299"/>
      <c r="G28" s="290" t="e">
        <f>F28/$F$32</f>
        <v>#DIV/0!</v>
      </c>
      <c r="H28" s="290" t="e">
        <f>$D$28*G28</f>
        <v>#DIV/0!</v>
      </c>
    </row>
    <row r="29" spans="2:26" ht="21" x14ac:dyDescent="0.25">
      <c r="B29" s="313"/>
      <c r="C29" s="318"/>
      <c r="D29" s="307"/>
      <c r="E29" s="14" t="s">
        <v>20</v>
      </c>
      <c r="F29" s="299"/>
      <c r="G29" s="290" t="e">
        <f>F29/$F$32</f>
        <v>#DIV/0!</v>
      </c>
      <c r="H29" s="290" t="e">
        <f>$D$28*G29</f>
        <v>#DIV/0!</v>
      </c>
    </row>
    <row r="30" spans="2:26" ht="21" x14ac:dyDescent="0.25">
      <c r="B30" s="313"/>
      <c r="C30" s="318"/>
      <c r="D30" s="307"/>
      <c r="E30" s="14" t="s">
        <v>21</v>
      </c>
      <c r="F30" s="299"/>
      <c r="G30" s="290" t="e">
        <f>F30/$F$32</f>
        <v>#DIV/0!</v>
      </c>
      <c r="H30" s="290" t="e">
        <f>$D$28*G30</f>
        <v>#DIV/0!</v>
      </c>
    </row>
    <row r="31" spans="2:26" ht="31.2" x14ac:dyDescent="0.25">
      <c r="B31" s="312"/>
      <c r="C31" s="317"/>
      <c r="D31" s="306"/>
      <c r="E31" s="14" t="s">
        <v>22</v>
      </c>
      <c r="F31" s="299"/>
      <c r="G31" s="290" t="e">
        <f>F31/$F$32</f>
        <v>#DIV/0!</v>
      </c>
      <c r="H31" s="290" t="e">
        <f>$D$28*G31</f>
        <v>#DIV/0!</v>
      </c>
    </row>
    <row r="32" spans="2:26" s="37" customFormat="1" ht="15" customHeight="1" x14ac:dyDescent="0.25">
      <c r="B32" s="39"/>
      <c r="C32" s="35"/>
      <c r="D32" s="36"/>
      <c r="E32" s="276" t="s">
        <v>16</v>
      </c>
      <c r="F32" s="273">
        <f>SUM(F28:F31)</f>
        <v>0</v>
      </c>
      <c r="G32" s="274" t="e">
        <f>SUM(G28:G31)</f>
        <v>#DIV/0!</v>
      </c>
      <c r="H32" s="275" t="e">
        <f>SUM(H28:H31)</f>
        <v>#DIV/0!</v>
      </c>
      <c r="J32" s="8"/>
      <c r="L32" s="8"/>
      <c r="N32" s="8"/>
      <c r="O32" s="47"/>
      <c r="P32" s="8"/>
      <c r="R32" s="8"/>
      <c r="T32" s="8"/>
      <c r="V32" s="8"/>
      <c r="X32" s="8"/>
      <c r="Z32" s="8"/>
    </row>
    <row r="33" spans="2:26" s="6" customFormat="1" ht="15" customHeight="1" x14ac:dyDescent="0.3">
      <c r="B33" s="20"/>
      <c r="D33" s="32"/>
      <c r="E33" s="291"/>
      <c r="F33" s="292"/>
      <c r="G33" s="292"/>
      <c r="H33" s="293"/>
      <c r="J33" s="46"/>
      <c r="L33" s="46"/>
      <c r="N33" s="46"/>
      <c r="O33" s="48"/>
      <c r="P33" s="46"/>
      <c r="R33" s="46"/>
      <c r="T33" s="46"/>
      <c r="V33" s="46"/>
      <c r="X33" s="46"/>
      <c r="Z33" s="46"/>
    </row>
    <row r="34" spans="2:26" s="6" customFormat="1" ht="21.75" customHeight="1" x14ac:dyDescent="0.25">
      <c r="B34" s="311" t="s">
        <v>13</v>
      </c>
      <c r="C34" s="316"/>
      <c r="D34" s="308" t="e">
        <f>C34/C39</f>
        <v>#DIV/0!</v>
      </c>
      <c r="E34" s="14" t="s">
        <v>14</v>
      </c>
      <c r="F34" s="300"/>
      <c r="G34" s="290" t="e">
        <f>F34/$F$37</f>
        <v>#DIV/0!</v>
      </c>
      <c r="H34" s="290" t="e">
        <f>$D$34*G34</f>
        <v>#DIV/0!</v>
      </c>
      <c r="J34" s="46"/>
      <c r="L34" s="46"/>
      <c r="N34" s="46"/>
      <c r="O34" s="48"/>
      <c r="P34" s="46"/>
      <c r="R34" s="46"/>
      <c r="T34" s="46"/>
      <c r="V34" s="46"/>
      <c r="X34" s="46"/>
      <c r="Z34" s="46"/>
    </row>
    <row r="35" spans="2:26" ht="21.75" customHeight="1" x14ac:dyDescent="0.25">
      <c r="B35" s="313"/>
      <c r="C35" s="318"/>
      <c r="D35" s="309"/>
      <c r="E35" s="26" t="s">
        <v>23</v>
      </c>
      <c r="F35" s="301"/>
      <c r="G35" s="290" t="e">
        <f>F35/$F$37</f>
        <v>#DIV/0!</v>
      </c>
      <c r="H35" s="290" t="e">
        <f t="shared" ref="H35:H36" si="1">$D$34*G35</f>
        <v>#DIV/0!</v>
      </c>
    </row>
    <row r="36" spans="2:26" ht="21" x14ac:dyDescent="0.25">
      <c r="B36" s="312"/>
      <c r="C36" s="317"/>
      <c r="D36" s="310"/>
      <c r="E36" s="26" t="s">
        <v>15</v>
      </c>
      <c r="F36" s="301"/>
      <c r="G36" s="290" t="e">
        <f>F36/$F$37</f>
        <v>#DIV/0!</v>
      </c>
      <c r="H36" s="290" t="e">
        <f t="shared" si="1"/>
        <v>#DIV/0!</v>
      </c>
    </row>
    <row r="37" spans="2:26" s="33" customFormat="1" x14ac:dyDescent="0.25">
      <c r="B37" s="279"/>
      <c r="C37" s="277"/>
      <c r="D37" s="271"/>
      <c r="E37" s="276" t="s">
        <v>16</v>
      </c>
      <c r="F37" s="273">
        <f>SUM(F34:F36)</f>
        <v>0</v>
      </c>
      <c r="G37" s="274" t="e">
        <f>SUM(G34:G36)</f>
        <v>#DIV/0!</v>
      </c>
      <c r="H37" s="274" t="e">
        <f>SUM(H34:H36)</f>
        <v>#DIV/0!</v>
      </c>
      <c r="J37" s="8"/>
      <c r="L37" s="8"/>
      <c r="N37" s="8"/>
      <c r="O37" s="47"/>
      <c r="P37" s="8"/>
      <c r="R37" s="8"/>
      <c r="T37" s="8"/>
      <c r="V37" s="8"/>
      <c r="X37" s="8"/>
      <c r="Z37" s="8"/>
    </row>
    <row r="38" spans="2:26" s="6" customFormat="1" x14ac:dyDescent="0.3">
      <c r="B38" s="280"/>
      <c r="C38" s="281"/>
      <c r="D38" s="278"/>
      <c r="E38" s="282"/>
      <c r="F38" s="283"/>
      <c r="G38" s="283"/>
      <c r="H38" s="283"/>
      <c r="J38" s="46"/>
      <c r="L38" s="46"/>
      <c r="N38" s="46"/>
      <c r="O38" s="48"/>
      <c r="P38" s="46"/>
      <c r="R38" s="46"/>
      <c r="T38" s="46"/>
      <c r="V38" s="46"/>
      <c r="X38" s="46"/>
      <c r="Z38" s="46"/>
    </row>
    <row r="39" spans="2:26" s="33" customFormat="1" x14ac:dyDescent="0.25">
      <c r="B39" s="284" t="s">
        <v>16</v>
      </c>
      <c r="C39" s="285">
        <f>SUM(C16,C20,C24,C28,C34)</f>
        <v>0</v>
      </c>
      <c r="D39" s="286" t="e">
        <f>SUM(D16,D20,D24,D28,D34)</f>
        <v>#DIV/0!</v>
      </c>
      <c r="E39" s="287"/>
      <c r="F39" s="288"/>
      <c r="G39" s="288"/>
      <c r="H39" s="289" t="e">
        <f>SUM(H18,H22,H26,H32,H37)</f>
        <v>#DIV/0!</v>
      </c>
      <c r="J39" s="8"/>
      <c r="L39" s="8"/>
      <c r="N39" s="8"/>
      <c r="O39" s="47"/>
      <c r="P39" s="8"/>
      <c r="R39" s="8"/>
      <c r="T39" s="8"/>
      <c r="V39" s="8"/>
      <c r="X39" s="8"/>
      <c r="Z39" s="8"/>
    </row>
    <row r="40" spans="2:26" x14ac:dyDescent="0.25">
      <c r="E40" s="295"/>
    </row>
  </sheetData>
  <sheetProtection algorithmName="SHA-512" hashValue="09ULcebk8jOgAO13urJiYoJfnmicQ5BSBbnryBQaRLwfm9+TYaeYcdHHc5FGBEP4WnurLIy4ybKlLdUt4HLNsw==" saltValue="/BdUFl0gHAapxHv+w3ZlOA==" spinCount="100000" sheet="1" objects="1" scenarios="1"/>
  <mergeCells count="15">
    <mergeCell ref="C16:C17"/>
    <mergeCell ref="C20:C21"/>
    <mergeCell ref="C24:C25"/>
    <mergeCell ref="C28:C31"/>
    <mergeCell ref="C34:C36"/>
    <mergeCell ref="B24:B25"/>
    <mergeCell ref="B20:B21"/>
    <mergeCell ref="B34:B36"/>
    <mergeCell ref="B28:B31"/>
    <mergeCell ref="B16:B17"/>
    <mergeCell ref="D16:D17"/>
    <mergeCell ref="D20:D21"/>
    <mergeCell ref="D24:D25"/>
    <mergeCell ref="D28:D31"/>
    <mergeCell ref="D34:D36"/>
  </mergeCells>
  <conditionalFormatting sqref="D16:D17">
    <cfRule type="expression" dxfId="34" priority="30">
      <formula>ISERROR(D16)</formula>
    </cfRule>
  </conditionalFormatting>
  <conditionalFormatting sqref="D20:D21">
    <cfRule type="expression" dxfId="33" priority="29">
      <formula>ISERROR(D20)</formula>
    </cfRule>
  </conditionalFormatting>
  <conditionalFormatting sqref="D24:D25">
    <cfRule type="expression" dxfId="32" priority="28">
      <formula>ISERROR(D24)</formula>
    </cfRule>
  </conditionalFormatting>
  <conditionalFormatting sqref="D28:D31">
    <cfRule type="expression" dxfId="31" priority="27">
      <formula>ISERROR(D28)</formula>
    </cfRule>
  </conditionalFormatting>
  <conditionalFormatting sqref="D34:D36">
    <cfRule type="expression" dxfId="30" priority="26">
      <formula>ISERROR(D34)</formula>
    </cfRule>
  </conditionalFormatting>
  <conditionalFormatting sqref="G16:H17">
    <cfRule type="expression" dxfId="29" priority="23">
      <formula>ISERROR(G16)</formula>
    </cfRule>
  </conditionalFormatting>
  <conditionalFormatting sqref="G20:H21">
    <cfRule type="expression" dxfId="28" priority="19">
      <formula>ISERROR(G20)</formula>
    </cfRule>
  </conditionalFormatting>
  <conditionalFormatting sqref="G24:H25">
    <cfRule type="expression" dxfId="27" priority="15">
      <formula>ISERROR(G24)</formula>
    </cfRule>
  </conditionalFormatting>
  <conditionalFormatting sqref="G28:H31">
    <cfRule type="expression" dxfId="26" priority="7">
      <formula>ISERROR(G28)</formula>
    </cfRule>
  </conditionalFormatting>
  <conditionalFormatting sqref="G34:H36">
    <cfRule type="expression" dxfId="25" priority="1">
      <formula>ISERROR(G34)</formula>
    </cfRule>
  </conditionalFormatting>
  <dataValidations xWindow="472" yWindow="562" count="1">
    <dataValidation type="list" allowBlank="1" showInputMessage="1" showErrorMessage="1" promptTitle="Hinweis zur Eingabe" prompt="Bitte wählen Sie eine Zahl zwischen 1 und 10 aus. Je wichtiger die Kategorie für Sie, desto höher die Zahl." sqref="C16:C17 C20:C21 C28:C31 F20:F21 F24:F25 F28:F31 C24:C25 F16:F17 C34:C36 F34:F36" xr:uid="{A4A4B9DD-BDA4-4909-99A4-63B61CC5D6DE}">
      <formula1>$I$14:$R$14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A9D19-6AE5-4C44-95D6-12D1B500CADC}">
  <sheetPr>
    <tabColor theme="6"/>
  </sheetPr>
  <dimension ref="B14:K36"/>
  <sheetViews>
    <sheetView showGridLines="0" showRowColHeaders="0" zoomScaleNormal="100" workbookViewId="0">
      <selection activeCell="D15" sqref="D15"/>
    </sheetView>
  </sheetViews>
  <sheetFormatPr baseColWidth="10" defaultColWidth="11.54296875" defaultRowHeight="15" x14ac:dyDescent="0.25"/>
  <cols>
    <col min="1" max="1" width="11.54296875" style="2"/>
    <col min="2" max="2" width="32.81640625" style="2" customWidth="1"/>
    <col min="3" max="3" width="22.1796875" style="2" customWidth="1"/>
    <col min="4" max="4" width="12.6328125" style="2" bestFit="1" customWidth="1"/>
    <col min="5" max="16384" width="11.54296875" style="2"/>
  </cols>
  <sheetData>
    <row r="14" spans="2:11" s="253" customFormat="1" ht="16.2" thickBot="1" x14ac:dyDescent="0.3">
      <c r="B14" s="323" t="s">
        <v>82</v>
      </c>
      <c r="C14" s="324"/>
      <c r="D14" s="261" t="s">
        <v>75</v>
      </c>
      <c r="E14" s="260"/>
    </row>
    <row r="15" spans="2:11" ht="20.25" customHeight="1" x14ac:dyDescent="0.35">
      <c r="B15" s="319" t="s">
        <v>80</v>
      </c>
      <c r="C15" s="320"/>
      <c r="D15" s="296"/>
      <c r="E15" s="269">
        <v>1</v>
      </c>
      <c r="F15" s="269">
        <v>2</v>
      </c>
    </row>
    <row r="16" spans="2:11" ht="32.25" customHeight="1" x14ac:dyDescent="0.25">
      <c r="B16" s="321" t="s">
        <v>76</v>
      </c>
      <c r="C16" s="322"/>
      <c r="D16" s="297"/>
      <c r="E16" s="47"/>
      <c r="I16" s="269"/>
      <c r="J16" s="269" t="s">
        <v>85</v>
      </c>
      <c r="K16" s="269" t="s">
        <v>86</v>
      </c>
    </row>
    <row r="17" spans="2:11" x14ac:dyDescent="0.25">
      <c r="B17" s="252"/>
      <c r="C17" s="252"/>
      <c r="D17" s="47"/>
      <c r="E17" s="47"/>
      <c r="I17" s="269" t="s">
        <v>65</v>
      </c>
      <c r="J17" s="269" t="str">
        <f>IF(D15=2,"1","")</f>
        <v/>
      </c>
      <c r="K17" s="269" t="str">
        <f>IF($D$15=1,"2","")</f>
        <v/>
      </c>
    </row>
    <row r="18" spans="2:11" x14ac:dyDescent="0.25">
      <c r="I18" s="269" t="s">
        <v>66</v>
      </c>
      <c r="J18" s="269" t="str">
        <f>IF(D15=2,"1","")</f>
        <v/>
      </c>
      <c r="K18" s="269" t="str">
        <f t="shared" ref="K18:K21" si="0">IF($D$15=1,"2","")</f>
        <v/>
      </c>
    </row>
    <row r="19" spans="2:11" ht="16.2" thickBot="1" x14ac:dyDescent="0.3">
      <c r="B19" s="270" t="s">
        <v>81</v>
      </c>
      <c r="C19" s="254" t="s">
        <v>72</v>
      </c>
      <c r="I19" s="269" t="s">
        <v>67</v>
      </c>
      <c r="J19" s="269" t="str">
        <f>IF(D15=2,"1","")</f>
        <v/>
      </c>
      <c r="K19" s="269" t="str">
        <f t="shared" si="0"/>
        <v/>
      </c>
    </row>
    <row r="20" spans="2:11" ht="15.6" x14ac:dyDescent="0.25">
      <c r="B20" s="262" t="s">
        <v>74</v>
      </c>
      <c r="C20" s="265" t="e">
        <f>RANK(C21,C21,0)</f>
        <v>#DIV/0!</v>
      </c>
      <c r="I20" s="269" t="s">
        <v>68</v>
      </c>
      <c r="J20" s="269" t="str">
        <f>IF(D15=2,"1","")</f>
        <v/>
      </c>
      <c r="K20" s="269" t="str">
        <f t="shared" si="0"/>
        <v/>
      </c>
    </row>
    <row r="21" spans="2:11" s="269" customFormat="1" ht="15.6" x14ac:dyDescent="0.25">
      <c r="B21" s="267" t="s">
        <v>29</v>
      </c>
      <c r="C21" s="268" t="e">
        <f>'Alternativen '!M32</f>
        <v>#DIV/0!</v>
      </c>
      <c r="I21" s="269" t="s">
        <v>69</v>
      </c>
      <c r="J21" s="269" t="str">
        <f>IF(D15=2,"1","")</f>
        <v/>
      </c>
      <c r="K21" s="269" t="str">
        <f t="shared" si="0"/>
        <v/>
      </c>
    </row>
    <row r="22" spans="2:11" x14ac:dyDescent="0.25">
      <c r="I22" s="269" t="s">
        <v>70</v>
      </c>
      <c r="J22" s="269" t="str">
        <f>IF(AND(D15=2,D16&gt;15000),"1","")</f>
        <v/>
      </c>
      <c r="K22" s="269" t="str">
        <f>IF(OR(D15=1,AND($D$15=2,D16&lt;=15000)),"2","")</f>
        <v/>
      </c>
    </row>
    <row r="23" spans="2:11" x14ac:dyDescent="0.25">
      <c r="I23" s="269" t="s">
        <v>71</v>
      </c>
      <c r="J23" s="269" t="str">
        <f>IF(AND(D15=1,D16&gt;15000),"1","")</f>
        <v/>
      </c>
      <c r="K23" s="269" t="str">
        <f>IF((OR(AND(D15=2,D16&lt;=15000),AND($D$15=1,D16&lt;=15000),AND(D15=2,D16&gt;=15000))),"2","")</f>
        <v/>
      </c>
    </row>
    <row r="24" spans="2:11" s="253" customFormat="1" ht="16.2" thickBot="1" x14ac:dyDescent="0.3">
      <c r="B24" s="270" t="s">
        <v>77</v>
      </c>
      <c r="C24" s="254" t="s">
        <v>71</v>
      </c>
      <c r="D24" s="255" t="s">
        <v>72</v>
      </c>
      <c r="E24" s="255" t="s">
        <v>73</v>
      </c>
      <c r="I24" s="269" t="s">
        <v>72</v>
      </c>
      <c r="J24" s="269" t="str">
        <f>IF(D15=1,"1","")</f>
        <v/>
      </c>
      <c r="K24" s="269" t="str">
        <f>IF($D$15=2,"2","")</f>
        <v/>
      </c>
    </row>
    <row r="25" spans="2:11" ht="15.6" x14ac:dyDescent="0.25">
      <c r="B25" s="262" t="s">
        <v>74</v>
      </c>
      <c r="C25" s="265" t="e">
        <f>RANK(C26,$C$26:$E$26,0)</f>
        <v>#DIV/0!</v>
      </c>
      <c r="D25" s="266" t="e">
        <f t="shared" ref="D25:E25" si="1">RANK(D26,$C$26:$E$26,0)</f>
        <v>#DIV/0!</v>
      </c>
      <c r="E25" s="266" t="e">
        <f t="shared" si="1"/>
        <v>#DIV/0!</v>
      </c>
      <c r="I25" s="269" t="s">
        <v>73</v>
      </c>
      <c r="J25" s="269" t="str">
        <f>IF(AND(D15=1,D16&gt;15000),"1","")</f>
        <v/>
      </c>
      <c r="K25" s="269" t="str">
        <f>IF(OR(AND(D15=2,D16&lt;=15000),AND($D$15=1,D16&lt;=15000),AND(D15=2,D16&gt;=15000)),"2","")</f>
        <v/>
      </c>
    </row>
    <row r="26" spans="2:11" s="269" customFormat="1" ht="15.6" x14ac:dyDescent="0.25">
      <c r="B26" s="267" t="s">
        <v>29</v>
      </c>
      <c r="C26" s="268" t="e">
        <f>'Alternativen '!L32</f>
        <v>#DIV/0!</v>
      </c>
      <c r="D26" s="268" t="e">
        <f>'Alternativen '!M32</f>
        <v>#DIV/0!</v>
      </c>
      <c r="E26" s="268" t="e">
        <f>'Alternativen '!N32</f>
        <v>#DIV/0!</v>
      </c>
    </row>
    <row r="27" spans="2:11" ht="15.6" x14ac:dyDescent="0.25">
      <c r="B27" s="263"/>
      <c r="C27" s="264"/>
    </row>
    <row r="29" spans="2:11" ht="16.2" thickBot="1" x14ac:dyDescent="0.3">
      <c r="B29" s="270" t="s">
        <v>78</v>
      </c>
      <c r="C29" s="254" t="s">
        <v>65</v>
      </c>
      <c r="D29" s="255" t="s">
        <v>66</v>
      </c>
      <c r="E29" s="255" t="s">
        <v>67</v>
      </c>
      <c r="F29" s="255" t="s">
        <v>68</v>
      </c>
      <c r="G29" s="255" t="s">
        <v>69</v>
      </c>
    </row>
    <row r="30" spans="2:11" ht="15.6" x14ac:dyDescent="0.25">
      <c r="B30" s="262" t="s">
        <v>74</v>
      </c>
      <c r="C30" s="265" t="e">
        <f>RANK(C31,$C$31:$G$31,0)</f>
        <v>#DIV/0!</v>
      </c>
      <c r="D30" s="266" t="e">
        <f t="shared" ref="D30:G30" si="2">RANK(D31,$C$31:$G$31,0)</f>
        <v>#DIV/0!</v>
      </c>
      <c r="E30" s="266" t="e">
        <f t="shared" si="2"/>
        <v>#DIV/0!</v>
      </c>
      <c r="F30" s="266" t="e">
        <f t="shared" si="2"/>
        <v>#DIV/0!</v>
      </c>
      <c r="G30" s="266" t="e">
        <f t="shared" si="2"/>
        <v>#DIV/0!</v>
      </c>
    </row>
    <row r="31" spans="2:11" s="269" customFormat="1" ht="15.6" x14ac:dyDescent="0.25">
      <c r="B31" s="267" t="s">
        <v>29</v>
      </c>
      <c r="C31" s="268" t="e">
        <f>'Alternativen '!F32</f>
        <v>#DIV/0!</v>
      </c>
      <c r="D31" s="268" t="e">
        <f>'Alternativen '!G32</f>
        <v>#DIV/0!</v>
      </c>
      <c r="E31" s="268" t="e">
        <f>'Alternativen '!H32</f>
        <v>#DIV/0!</v>
      </c>
      <c r="F31" s="268" t="e">
        <f>'Alternativen '!I32</f>
        <v>#DIV/0!</v>
      </c>
      <c r="G31" s="268" t="e">
        <f>'Alternativen '!J32</f>
        <v>#DIV/0!</v>
      </c>
    </row>
    <row r="34" spans="2:8" ht="16.2" thickBot="1" x14ac:dyDescent="0.3">
      <c r="B34" s="270" t="s">
        <v>79</v>
      </c>
      <c r="C34" s="254" t="s">
        <v>65</v>
      </c>
      <c r="D34" s="255" t="s">
        <v>66</v>
      </c>
      <c r="E34" s="255" t="s">
        <v>67</v>
      </c>
      <c r="F34" s="255" t="s">
        <v>68</v>
      </c>
      <c r="G34" s="255" t="s">
        <v>69</v>
      </c>
      <c r="H34" s="255" t="s">
        <v>70</v>
      </c>
    </row>
    <row r="35" spans="2:8" ht="15.6" x14ac:dyDescent="0.25">
      <c r="B35" s="262" t="s">
        <v>74</v>
      </c>
      <c r="C35" s="265" t="e">
        <f>RANK(C36,$C$36:$H$36,0)</f>
        <v>#DIV/0!</v>
      </c>
      <c r="D35" s="266" t="e">
        <f t="shared" ref="D35:H35" si="3">RANK(D36,$C$36:$H$36,0)</f>
        <v>#DIV/0!</v>
      </c>
      <c r="E35" s="266" t="e">
        <f t="shared" si="3"/>
        <v>#DIV/0!</v>
      </c>
      <c r="F35" s="266" t="e">
        <f t="shared" si="3"/>
        <v>#DIV/0!</v>
      </c>
      <c r="G35" s="266" t="e">
        <f t="shared" si="3"/>
        <v>#DIV/0!</v>
      </c>
      <c r="H35" s="266" t="e">
        <f t="shared" si="3"/>
        <v>#DIV/0!</v>
      </c>
    </row>
    <row r="36" spans="2:8" s="269" customFormat="1" ht="15.6" x14ac:dyDescent="0.25">
      <c r="B36" s="267" t="s">
        <v>29</v>
      </c>
      <c r="C36" s="268" t="e">
        <f>'Alternativen '!F32</f>
        <v>#DIV/0!</v>
      </c>
      <c r="D36" s="268" t="e">
        <f>'Alternativen '!G32</f>
        <v>#DIV/0!</v>
      </c>
      <c r="E36" s="268" t="e">
        <f>'Alternativen '!H32</f>
        <v>#DIV/0!</v>
      </c>
      <c r="F36" s="268" t="e">
        <f>'Alternativen '!I32</f>
        <v>#DIV/0!</v>
      </c>
      <c r="G36" s="268" t="e">
        <f>'Alternativen '!J32</f>
        <v>#DIV/0!</v>
      </c>
      <c r="H36" s="268" t="e">
        <f>'Alternativen '!K32</f>
        <v>#DIV/0!</v>
      </c>
    </row>
  </sheetData>
  <sheetProtection algorithmName="SHA-512" hashValue="SmPoalEDfuAaSwJLa9On9TDBCUPiJHVQLzW2AVDrOkbaukGVQ6fZdP+Uf6tkWfrjXDo4dpQ5S4m5ZKIQfeHH0A==" saltValue="HeMv0fIHkMxiyHBsskv64Q==" spinCount="100000" sheet="1" objects="1" scenarios="1"/>
  <mergeCells count="3">
    <mergeCell ref="B15:C15"/>
    <mergeCell ref="B16:C16"/>
    <mergeCell ref="B14:C14"/>
  </mergeCells>
  <conditionalFormatting sqref="B19:C20">
    <cfRule type="expression" dxfId="24" priority="4">
      <formula>OR($D$15&lt;&gt;1,$D$16&gt;15000)</formula>
    </cfRule>
    <cfRule type="expression" dxfId="23" priority="9">
      <formula>AND($D$15=1,$D$16&lt;=15000)</formula>
    </cfRule>
  </conditionalFormatting>
  <conditionalFormatting sqref="B24:E25">
    <cfRule type="expression" dxfId="22" priority="3">
      <formula>OR($D$15&lt;&gt;1,$D$16&lt;=15000)</formula>
    </cfRule>
    <cfRule type="expression" dxfId="21" priority="13">
      <formula>AND($D$15=1,$D$16&gt;15000)</formula>
    </cfRule>
  </conditionalFormatting>
  <conditionalFormatting sqref="B29:G30">
    <cfRule type="expression" dxfId="20" priority="2">
      <formula>OR($D$15&lt;&gt;2,$D$16&gt;15000)</formula>
    </cfRule>
    <cfRule type="expression" dxfId="19" priority="6">
      <formula>AND($D$15=2,$D$16&lt;=15000)</formula>
    </cfRule>
  </conditionalFormatting>
  <conditionalFormatting sqref="B34:H35">
    <cfRule type="expression" dxfId="18" priority="1">
      <formula>OR($D$15&lt;&gt;2,$D$16&lt;=15000)</formula>
    </cfRule>
    <cfRule type="expression" dxfId="17" priority="5">
      <formula>AND($D$15=2,$D$16&gt;15000)</formula>
    </cfRule>
  </conditionalFormatting>
  <conditionalFormatting sqref="E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promptTitle="Hinweis zur Eingabe" prompt="Bitte Wählen Sie Ihre Antwort in der Liste aus:_x000a_1 = Ja_x000a_2 = Nein" sqref="D15" xr:uid="{281550DE-1B51-4ACA-80A1-323225069978}">
      <formula1>$E$15:$F$15</formula1>
    </dataValidation>
    <dataValidation type="whole" allowBlank="1" showInputMessage="1" showErrorMessage="1" errorTitle="Hinweis zur Eingabe" error="Bitte geben Sie in das Eingabefeld einen Wert zwischen 1 und 250.000€ ein." promptTitle="Hinweis zur Eingabe" prompt="Bitte geben Sie einen Betrag in Euro ein." sqref="D16" xr:uid="{51C28FBA-52E7-4231-9439-08E18259CE22}">
      <formula1>1</formula1>
      <formula2>250000</formula2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137D1-913C-46E7-9062-1CF24600A2F5}">
  <sheetPr>
    <tabColor theme="8"/>
  </sheetPr>
  <dimension ref="C7:M36"/>
  <sheetViews>
    <sheetView showGridLines="0" showRowColHeaders="0" topLeftCell="B1" workbookViewId="0">
      <pane xSplit="3" topLeftCell="E1" activePane="topRight" state="frozen"/>
      <selection activeCell="B1" sqref="B1"/>
      <selection pane="topRight" activeCell="F7" sqref="F7"/>
    </sheetView>
  </sheetViews>
  <sheetFormatPr baseColWidth="10" defaultRowHeight="15" x14ac:dyDescent="0.25"/>
  <cols>
    <col min="4" max="4" width="20.54296875" customWidth="1"/>
    <col min="5" max="5" width="20.36328125" bestFit="1" customWidth="1"/>
    <col min="6" max="6" width="23.6328125" bestFit="1" customWidth="1"/>
    <col min="7" max="7" width="18.54296875" customWidth="1"/>
    <col min="8" max="8" width="21.81640625" customWidth="1"/>
    <col min="9" max="9" width="16" customWidth="1"/>
    <col min="10" max="10" width="19.1796875" customWidth="1"/>
    <col min="11" max="11" width="13.453125" customWidth="1"/>
    <col min="12" max="12" width="12.90625" customWidth="1"/>
    <col min="13" max="13" width="13.6328125" customWidth="1"/>
  </cols>
  <sheetData>
    <row r="7" spans="3:13" ht="15.6" thickBot="1" x14ac:dyDescent="0.3"/>
    <row r="8" spans="3:13" s="243" customFormat="1" ht="15.6" x14ac:dyDescent="0.3">
      <c r="E8" s="294" t="s">
        <v>65</v>
      </c>
      <c r="F8" s="294" t="s">
        <v>66</v>
      </c>
      <c r="G8" s="294" t="s">
        <v>67</v>
      </c>
      <c r="H8" s="294" t="s">
        <v>68</v>
      </c>
      <c r="I8" s="294" t="s">
        <v>69</v>
      </c>
      <c r="J8" s="294" t="s">
        <v>70</v>
      </c>
      <c r="K8" s="294" t="s">
        <v>71</v>
      </c>
      <c r="L8" s="294" t="s">
        <v>72</v>
      </c>
      <c r="M8" s="294" t="s">
        <v>73</v>
      </c>
    </row>
    <row r="9" spans="3:13" ht="16.2" thickBot="1" x14ac:dyDescent="0.3">
      <c r="E9" s="256" t="s">
        <v>27</v>
      </c>
      <c r="F9" s="257" t="s">
        <v>30</v>
      </c>
      <c r="G9" s="257" t="s">
        <v>31</v>
      </c>
      <c r="H9" s="257" t="s">
        <v>32</v>
      </c>
      <c r="I9" s="257" t="s">
        <v>33</v>
      </c>
      <c r="J9" s="257" t="s">
        <v>34</v>
      </c>
      <c r="K9" s="257" t="s">
        <v>35</v>
      </c>
      <c r="L9" s="257" t="s">
        <v>36</v>
      </c>
      <c r="M9" s="257" t="s">
        <v>37</v>
      </c>
    </row>
    <row r="10" spans="3:13" ht="16.2" thickBot="1" x14ac:dyDescent="0.3">
      <c r="C10" s="116" t="s">
        <v>0</v>
      </c>
      <c r="D10" s="116" t="s">
        <v>2</v>
      </c>
      <c r="E10" s="129" t="s">
        <v>38</v>
      </c>
      <c r="F10" s="133" t="s">
        <v>38</v>
      </c>
      <c r="G10" s="133" t="s">
        <v>38</v>
      </c>
      <c r="H10" s="151" t="s">
        <v>38</v>
      </c>
      <c r="I10" s="133" t="s">
        <v>38</v>
      </c>
      <c r="J10" s="133" t="s">
        <v>38</v>
      </c>
      <c r="K10" s="133" t="s">
        <v>38</v>
      </c>
      <c r="L10" s="133" t="s">
        <v>38</v>
      </c>
      <c r="M10" s="133" t="s">
        <v>38</v>
      </c>
    </row>
    <row r="11" spans="3:13" ht="15.6" x14ac:dyDescent="0.25">
      <c r="C11" s="117"/>
      <c r="D11" s="117"/>
      <c r="E11" s="76"/>
      <c r="F11" s="134"/>
      <c r="G11" s="134"/>
      <c r="H11" s="152"/>
      <c r="I11" s="134"/>
      <c r="J11" s="134"/>
      <c r="K11" s="134"/>
      <c r="L11" s="134"/>
      <c r="M11" s="134"/>
    </row>
    <row r="12" spans="3:13" ht="16.2" thickBot="1" x14ac:dyDescent="0.3">
      <c r="C12" s="144"/>
      <c r="D12" s="118"/>
      <c r="E12" s="77"/>
      <c r="F12" s="135"/>
      <c r="G12" s="135"/>
      <c r="H12" s="153"/>
      <c r="I12" s="135"/>
      <c r="J12" s="135"/>
      <c r="K12" s="135"/>
      <c r="L12" s="135"/>
      <c r="M12" s="135"/>
    </row>
    <row r="13" spans="3:13" ht="15.6" x14ac:dyDescent="0.25">
      <c r="C13" s="325" t="s">
        <v>4</v>
      </c>
      <c r="D13" s="119" t="s">
        <v>5</v>
      </c>
      <c r="E13" s="156">
        <v>12500</v>
      </c>
      <c r="F13" s="157">
        <v>13950</v>
      </c>
      <c r="G13" s="157">
        <v>11000</v>
      </c>
      <c r="H13" s="158">
        <v>14450</v>
      </c>
      <c r="I13" s="157">
        <v>13550</v>
      </c>
      <c r="J13" s="157">
        <v>16700</v>
      </c>
      <c r="K13" s="157">
        <v>24400</v>
      </c>
      <c r="L13" s="157">
        <v>1350</v>
      </c>
      <c r="M13" s="157">
        <v>50000</v>
      </c>
    </row>
    <row r="14" spans="3:13" ht="31.8" thickBot="1" x14ac:dyDescent="0.3">
      <c r="C14" s="327"/>
      <c r="D14" s="120" t="s">
        <v>6</v>
      </c>
      <c r="E14" s="170">
        <v>20</v>
      </c>
      <c r="F14" s="171">
        <v>20</v>
      </c>
      <c r="G14" s="171">
        <v>20</v>
      </c>
      <c r="H14" s="172">
        <v>32</v>
      </c>
      <c r="I14" s="171">
        <v>20</v>
      </c>
      <c r="J14" s="171">
        <v>32</v>
      </c>
      <c r="K14" s="171">
        <v>300</v>
      </c>
      <c r="L14" s="171">
        <v>134</v>
      </c>
      <c r="M14" s="171">
        <v>450</v>
      </c>
    </row>
    <row r="15" spans="3:13" x14ac:dyDescent="0.25">
      <c r="C15" s="145"/>
      <c r="D15" s="121"/>
      <c r="E15" s="55"/>
      <c r="F15" s="137"/>
      <c r="G15" s="137"/>
      <c r="H15" s="137"/>
      <c r="I15" s="137"/>
      <c r="J15" s="137"/>
      <c r="K15" s="137"/>
      <c r="L15" s="137"/>
      <c r="M15" s="137"/>
    </row>
    <row r="16" spans="3:13" ht="15.6" thickBot="1" x14ac:dyDescent="0.3">
      <c r="C16" s="146"/>
      <c r="D16" s="122"/>
      <c r="E16" s="56"/>
      <c r="F16" s="138"/>
      <c r="G16" s="138"/>
      <c r="H16" s="154"/>
      <c r="I16" s="138"/>
      <c r="J16" s="138"/>
      <c r="K16" s="138"/>
      <c r="L16" s="138"/>
      <c r="M16" s="138"/>
    </row>
    <row r="17" spans="3:13" ht="75" x14ac:dyDescent="0.25">
      <c r="C17" s="325" t="s">
        <v>7</v>
      </c>
      <c r="D17" s="119" t="s">
        <v>18</v>
      </c>
      <c r="E17" s="155" t="s">
        <v>39</v>
      </c>
      <c r="F17" s="136" t="s">
        <v>39</v>
      </c>
      <c r="G17" s="161" t="s">
        <v>50</v>
      </c>
      <c r="H17" s="162" t="s">
        <v>50</v>
      </c>
      <c r="I17" s="161" t="s">
        <v>50</v>
      </c>
      <c r="J17" s="161" t="s">
        <v>50</v>
      </c>
      <c r="K17" s="161" t="s">
        <v>51</v>
      </c>
      <c r="L17" s="161" t="s">
        <v>52</v>
      </c>
      <c r="M17" s="161" t="s">
        <v>53</v>
      </c>
    </row>
    <row r="18" spans="3:13" s="166" customFormat="1" ht="30.6" thickBot="1" x14ac:dyDescent="0.3">
      <c r="C18" s="327"/>
      <c r="D18" s="120" t="s">
        <v>24</v>
      </c>
      <c r="E18" s="163" t="s">
        <v>40</v>
      </c>
      <c r="F18" s="164" t="s">
        <v>54</v>
      </c>
      <c r="G18" s="164" t="s">
        <v>40</v>
      </c>
      <c r="H18" s="165" t="s">
        <v>54</v>
      </c>
      <c r="I18" s="164" t="s">
        <v>40</v>
      </c>
      <c r="J18" s="164" t="s">
        <v>54</v>
      </c>
      <c r="K18" s="164" t="s">
        <v>55</v>
      </c>
      <c r="L18" s="164" t="s">
        <v>55</v>
      </c>
      <c r="M18" s="164" t="s">
        <v>55</v>
      </c>
    </row>
    <row r="19" spans="3:13" ht="15.6" x14ac:dyDescent="0.25">
      <c r="C19" s="147"/>
      <c r="D19" s="124"/>
      <c r="E19" s="57"/>
      <c r="F19" s="139"/>
      <c r="G19" s="139"/>
      <c r="H19" s="139"/>
      <c r="I19" s="139"/>
      <c r="J19" s="139"/>
      <c r="K19" s="139"/>
      <c r="L19" s="139"/>
      <c r="M19" s="139"/>
    </row>
    <row r="20" spans="3:13" ht="16.2" thickBot="1" x14ac:dyDescent="0.3">
      <c r="C20" s="148"/>
      <c r="D20" s="125"/>
      <c r="E20" s="58"/>
      <c r="F20" s="140"/>
      <c r="G20" s="140"/>
      <c r="H20" s="140"/>
      <c r="I20" s="140"/>
      <c r="J20" s="140"/>
      <c r="K20" s="140"/>
      <c r="L20" s="140"/>
      <c r="M20" s="140"/>
    </row>
    <row r="21" spans="3:13" ht="15.6" x14ac:dyDescent="0.25">
      <c r="C21" s="325" t="s">
        <v>10</v>
      </c>
      <c r="D21" s="119" t="s">
        <v>19</v>
      </c>
      <c r="E21" s="182" t="s">
        <v>56</v>
      </c>
      <c r="F21" s="182" t="s">
        <v>56</v>
      </c>
      <c r="G21" s="182" t="s">
        <v>56</v>
      </c>
      <c r="H21" s="182" t="s">
        <v>56</v>
      </c>
      <c r="I21" s="182" t="s">
        <v>56</v>
      </c>
      <c r="J21" s="182" t="s">
        <v>56</v>
      </c>
      <c r="K21" s="182" t="s">
        <v>57</v>
      </c>
      <c r="L21" s="182" t="s">
        <v>57</v>
      </c>
      <c r="M21" s="180" t="s">
        <v>57</v>
      </c>
    </row>
    <row r="22" spans="3:13" ht="60.6" thickBot="1" x14ac:dyDescent="0.3">
      <c r="C22" s="327"/>
      <c r="D22" s="120" t="s">
        <v>46</v>
      </c>
      <c r="E22" s="183" t="s">
        <v>47</v>
      </c>
      <c r="F22" s="183" t="s">
        <v>47</v>
      </c>
      <c r="G22" s="183" t="s">
        <v>47</v>
      </c>
      <c r="H22" s="183" t="s">
        <v>47</v>
      </c>
      <c r="I22" s="183" t="s">
        <v>47</v>
      </c>
      <c r="J22" s="183" t="s">
        <v>47</v>
      </c>
      <c r="K22" s="164" t="s">
        <v>11</v>
      </c>
      <c r="L22" s="164" t="s">
        <v>11</v>
      </c>
      <c r="M22" s="181" t="s">
        <v>12</v>
      </c>
    </row>
    <row r="23" spans="3:13" ht="15.6" x14ac:dyDescent="0.25">
      <c r="C23" s="147"/>
      <c r="D23" s="124"/>
      <c r="E23" s="57"/>
      <c r="F23" s="139"/>
      <c r="G23" s="139"/>
      <c r="H23" s="139"/>
      <c r="I23" s="139"/>
      <c r="J23" s="139"/>
      <c r="K23" s="139"/>
      <c r="L23" s="139"/>
      <c r="M23" s="139"/>
    </row>
    <row r="24" spans="3:13" ht="16.2" thickBot="1" x14ac:dyDescent="0.3">
      <c r="C24" s="148"/>
      <c r="D24" s="125"/>
      <c r="E24" s="58"/>
      <c r="F24" s="140"/>
      <c r="G24" s="140"/>
      <c r="H24" s="140"/>
      <c r="I24" s="140"/>
      <c r="J24" s="140"/>
      <c r="K24" s="140"/>
      <c r="L24" s="140"/>
      <c r="M24" s="140"/>
    </row>
    <row r="25" spans="3:13" ht="15.6" x14ac:dyDescent="0.25">
      <c r="C25" s="168" t="s">
        <v>8</v>
      </c>
      <c r="D25" s="119" t="s">
        <v>9</v>
      </c>
      <c r="E25" s="130">
        <v>15</v>
      </c>
      <c r="F25" s="141">
        <v>15</v>
      </c>
      <c r="G25" s="141" t="s">
        <v>63</v>
      </c>
      <c r="H25" s="141" t="s">
        <v>63</v>
      </c>
      <c r="I25" s="141" t="s">
        <v>63</v>
      </c>
      <c r="J25" s="141" t="s">
        <v>63</v>
      </c>
      <c r="K25" s="141" t="s">
        <v>64</v>
      </c>
      <c r="L25" s="141" t="s">
        <v>64</v>
      </c>
      <c r="M25" s="141" t="s">
        <v>64</v>
      </c>
    </row>
    <row r="26" spans="3:13" ht="45" x14ac:dyDescent="0.25">
      <c r="C26" s="150"/>
      <c r="D26" s="127" t="s">
        <v>20</v>
      </c>
      <c r="E26" s="131" t="s">
        <v>43</v>
      </c>
      <c r="F26" s="142" t="s">
        <v>43</v>
      </c>
      <c r="G26" s="142" t="s">
        <v>43</v>
      </c>
      <c r="H26" s="142" t="s">
        <v>43</v>
      </c>
      <c r="I26" s="142" t="s">
        <v>58</v>
      </c>
      <c r="J26" s="142" t="s">
        <v>58</v>
      </c>
      <c r="K26" s="159" t="s">
        <v>59</v>
      </c>
      <c r="L26" s="159" t="s">
        <v>59</v>
      </c>
      <c r="M26" s="159" t="s">
        <v>59</v>
      </c>
    </row>
    <row r="27" spans="3:13" s="1" customFormat="1" ht="45" x14ac:dyDescent="0.25">
      <c r="C27" s="150"/>
      <c r="D27" s="126" t="s">
        <v>21</v>
      </c>
      <c r="E27" s="167" t="s">
        <v>44</v>
      </c>
      <c r="F27" s="160" t="s">
        <v>44</v>
      </c>
      <c r="G27" s="160" t="s">
        <v>25</v>
      </c>
      <c r="H27" s="160" t="s">
        <v>25</v>
      </c>
      <c r="I27" s="160" t="s">
        <v>25</v>
      </c>
      <c r="J27" s="160" t="s">
        <v>25</v>
      </c>
      <c r="K27" s="160" t="s">
        <v>44</v>
      </c>
      <c r="L27" s="160" t="s">
        <v>44</v>
      </c>
      <c r="M27" s="160" t="s">
        <v>44</v>
      </c>
    </row>
    <row r="28" spans="3:13" s="1" customFormat="1" ht="45.6" thickBot="1" x14ac:dyDescent="0.3">
      <c r="C28" s="169"/>
      <c r="D28" s="120" t="s">
        <v>22</v>
      </c>
      <c r="E28" s="163" t="s">
        <v>61</v>
      </c>
      <c r="F28" s="163" t="s">
        <v>61</v>
      </c>
      <c r="G28" s="163" t="s">
        <v>61</v>
      </c>
      <c r="H28" s="163" t="s">
        <v>61</v>
      </c>
      <c r="I28" s="163" t="s">
        <v>61</v>
      </c>
      <c r="J28" s="163" t="s">
        <v>61</v>
      </c>
      <c r="K28" s="163" t="s">
        <v>62</v>
      </c>
      <c r="L28" s="164" t="s">
        <v>62</v>
      </c>
      <c r="M28" s="164" t="s">
        <v>62</v>
      </c>
    </row>
    <row r="29" spans="3:13" ht="15.6" x14ac:dyDescent="0.25">
      <c r="C29" s="149"/>
      <c r="D29" s="124"/>
      <c r="E29" s="57"/>
      <c r="F29" s="139"/>
      <c r="G29" s="139"/>
      <c r="H29" s="139"/>
      <c r="I29" s="139"/>
      <c r="J29" s="139"/>
      <c r="K29" s="139"/>
      <c r="L29" s="139"/>
      <c r="M29" s="139"/>
    </row>
    <row r="30" spans="3:13" ht="16.2" thickBot="1" x14ac:dyDescent="0.3">
      <c r="C30" s="150"/>
      <c r="D30" s="128"/>
      <c r="E30" s="58"/>
      <c r="F30" s="140"/>
      <c r="G30" s="140"/>
      <c r="H30" s="140"/>
      <c r="I30" s="140"/>
      <c r="J30" s="140"/>
      <c r="K30" s="140"/>
      <c r="L30" s="140"/>
      <c r="M30" s="140"/>
    </row>
    <row r="31" spans="3:13" ht="45" x14ac:dyDescent="0.25">
      <c r="C31" s="325" t="s">
        <v>13</v>
      </c>
      <c r="D31" s="119" t="s">
        <v>14</v>
      </c>
      <c r="E31" s="130" t="s">
        <v>45</v>
      </c>
      <c r="F31" s="141" t="s">
        <v>45</v>
      </c>
      <c r="G31" s="141" t="s">
        <v>45</v>
      </c>
      <c r="H31" s="141" t="s">
        <v>45</v>
      </c>
      <c r="I31" s="141" t="s">
        <v>45</v>
      </c>
      <c r="J31" s="141" t="s">
        <v>45</v>
      </c>
      <c r="K31" s="161" t="s">
        <v>48</v>
      </c>
      <c r="L31" s="161" t="s">
        <v>45</v>
      </c>
      <c r="M31" s="161" t="s">
        <v>48</v>
      </c>
    </row>
    <row r="32" spans="3:13" ht="45" x14ac:dyDescent="0.25">
      <c r="C32" s="326"/>
      <c r="D32" s="127" t="s">
        <v>23</v>
      </c>
      <c r="E32" s="131" t="s">
        <v>26</v>
      </c>
      <c r="F32" s="142" t="s">
        <v>26</v>
      </c>
      <c r="G32" s="142" t="s">
        <v>26</v>
      </c>
      <c r="H32" s="142" t="s">
        <v>26</v>
      </c>
      <c r="I32" s="142" t="s">
        <v>26</v>
      </c>
      <c r="J32" s="142" t="s">
        <v>26</v>
      </c>
      <c r="K32" s="159" t="s">
        <v>60</v>
      </c>
      <c r="L32" s="159" t="s">
        <v>60</v>
      </c>
      <c r="M32" s="159" t="s">
        <v>60</v>
      </c>
    </row>
    <row r="33" spans="3:13" ht="16.2" thickBot="1" x14ac:dyDescent="0.3">
      <c r="C33" s="327"/>
      <c r="D33" s="123" t="s">
        <v>15</v>
      </c>
      <c r="E33" s="132" t="s">
        <v>42</v>
      </c>
      <c r="F33" s="143" t="s">
        <v>42</v>
      </c>
      <c r="G33" s="143" t="s">
        <v>42</v>
      </c>
      <c r="H33" s="143" t="s">
        <v>42</v>
      </c>
      <c r="I33" s="143" t="s">
        <v>42</v>
      </c>
      <c r="J33" s="143" t="s">
        <v>49</v>
      </c>
      <c r="K33" s="143" t="s">
        <v>42</v>
      </c>
      <c r="L33" s="87" t="s">
        <v>42</v>
      </c>
      <c r="M33" s="143" t="s">
        <v>41</v>
      </c>
    </row>
    <row r="35" spans="3:13" ht="15.6" x14ac:dyDescent="0.25">
      <c r="D35" s="43"/>
      <c r="E35" s="258"/>
    </row>
    <row r="36" spans="3:13" ht="15.6" x14ac:dyDescent="0.25">
      <c r="D36" s="43"/>
    </row>
  </sheetData>
  <sheetProtection algorithmName="SHA-512" hashValue="4JlL6GnEg6fw4YuXhh6Rk2bXHqxRQH0VbU73ncHsGSQQ1osnDdlfj0vm8tPjX9TqwpIJXkGm/7zt9H2jE/q9Cg==" saltValue="07YVA5tKBVfCmfqTtzRRAQ==" spinCount="100000" sheet="1" objects="1" scenarios="1"/>
  <mergeCells count="4">
    <mergeCell ref="C31:C33"/>
    <mergeCell ref="C13:C14"/>
    <mergeCell ref="C17:C18"/>
    <mergeCell ref="C21:C22"/>
  </mergeCells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9CC0A80E-36B2-44AF-8591-53EC227DC288}">
            <xm:f>'Selektionierung '!$J$17="1"</xm:f>
            <x14:dxf>
              <fill>
                <patternFill>
                  <bgColor theme="7" tint="0.39994506668294322"/>
                </patternFill>
              </fill>
            </x14:dxf>
          </x14:cfRule>
          <xm:sqref>E8:E33</xm:sqref>
        </x14:conditionalFormatting>
        <x14:conditionalFormatting xmlns:xm="http://schemas.microsoft.com/office/excel/2006/main">
          <x14:cfRule type="expression" priority="8" id="{298614A9-CF52-4FC3-B86D-540DB0BAAAC2}">
            <xm:f>'Selektionierung '!$K$17="2"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E8:F33</xm:sqref>
        </x14:conditionalFormatting>
        <x14:conditionalFormatting xmlns:xm="http://schemas.microsoft.com/office/excel/2006/main">
          <x14:cfRule type="expression" priority="17" id="{25C1625C-4CFC-404D-A25F-40AE53014C95}">
            <xm:f>'Selektionierung '!$J$18="1"</xm:f>
            <x14:dxf>
              <fill>
                <patternFill>
                  <bgColor theme="7" tint="0.39994506668294322"/>
                </patternFill>
              </fill>
            </x14:dxf>
          </x14:cfRule>
          <xm:sqref>F8:F33</xm:sqref>
        </x14:conditionalFormatting>
        <x14:conditionalFormatting xmlns:xm="http://schemas.microsoft.com/office/excel/2006/main">
          <x14:cfRule type="expression" priority="7" id="{47C4AB52-6737-4AEA-8DCF-CAEF9567E8A9}">
            <xm:f>'Selektionierung '!$K$19="2"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6" id="{00B169E1-05D3-4AC6-945E-F3178D0BF19E}">
            <xm:f>'Selektionierung '!$J$19="1"</xm:f>
            <x14:dxf>
              <fill>
                <patternFill>
                  <bgColor theme="7" tint="0.39994506668294322"/>
                </patternFill>
              </fill>
            </x14:dxf>
          </x14:cfRule>
          <xm:sqref>G8:G33</xm:sqref>
        </x14:conditionalFormatting>
        <x14:conditionalFormatting xmlns:xm="http://schemas.microsoft.com/office/excel/2006/main">
          <x14:cfRule type="expression" priority="6" id="{6491C9E6-8361-4634-96B0-627F72086152}">
            <xm:f>'Selektionierung '!$K$20="2"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5" id="{873F4D4C-3139-4310-ACE8-B1B70404008D}">
            <xm:f>'Selektionierung '!$J$20="1"</xm:f>
            <x14:dxf>
              <fill>
                <patternFill>
                  <bgColor theme="7" tint="0.39994506668294322"/>
                </patternFill>
              </fill>
            </x14:dxf>
          </x14:cfRule>
          <xm:sqref>H8:H33</xm:sqref>
        </x14:conditionalFormatting>
        <x14:conditionalFormatting xmlns:xm="http://schemas.microsoft.com/office/excel/2006/main">
          <x14:cfRule type="expression" priority="5" id="{59EFDBC1-F868-49C5-8839-E28FCCC82989}">
            <xm:f>'Selektionierung '!$K$21="2"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4" id="{01DCAD43-4BB9-4BFB-BD36-3E1E2CE315F2}">
            <xm:f>'Selektionierung '!$J$21="1"</xm:f>
            <x14:dxf>
              <fill>
                <patternFill>
                  <bgColor theme="7" tint="0.39994506668294322"/>
                </patternFill>
              </fill>
            </x14:dxf>
          </x14:cfRule>
          <xm:sqref>I8:I33</xm:sqref>
        </x14:conditionalFormatting>
        <x14:conditionalFormatting xmlns:xm="http://schemas.microsoft.com/office/excel/2006/main">
          <x14:cfRule type="expression" priority="4" id="{DD204517-81D8-4E52-8270-AAA120AFE709}">
            <xm:f>'Selektionierung '!$K$22="2"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3" id="{65205C21-03E0-42DC-8F47-115F6C92251E}">
            <xm:f>'Selektionierung '!$J$22="1"</xm:f>
            <x14:dxf>
              <fill>
                <patternFill>
                  <bgColor theme="7" tint="0.39994506668294322"/>
                </patternFill>
              </fill>
            </x14:dxf>
          </x14:cfRule>
          <xm:sqref>J8:J33</xm:sqref>
        </x14:conditionalFormatting>
        <x14:conditionalFormatting xmlns:xm="http://schemas.microsoft.com/office/excel/2006/main">
          <x14:cfRule type="expression" priority="3" id="{D7D1DBFC-7240-4EED-9F3A-10AF487C0DEF}">
            <xm:f>'Selektionierung '!$K$23="2"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2" id="{346A0072-0B62-42C8-A1B3-A264BB3E5B4E}">
            <xm:f>'Selektionierung '!$J$23="1"</xm:f>
            <x14:dxf>
              <fill>
                <patternFill>
                  <bgColor theme="7" tint="0.39994506668294322"/>
                </patternFill>
              </fill>
            </x14:dxf>
          </x14:cfRule>
          <xm:sqref>K8:K33</xm:sqref>
        </x14:conditionalFormatting>
        <x14:conditionalFormatting xmlns:xm="http://schemas.microsoft.com/office/excel/2006/main">
          <x14:cfRule type="expression" priority="2" id="{4DB3433B-8A85-4AF8-B38B-F0DF34D824CF}">
            <xm:f>'Selektionierung '!$K$24="2"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0" id="{4939DFB8-51A5-46D5-BF3F-79837576AC8A}">
            <xm:f>'Selektionierung '!$J$24="1"</xm:f>
            <x14:dxf>
              <fill>
                <patternFill>
                  <bgColor theme="7" tint="0.39994506668294322"/>
                </patternFill>
              </fill>
            </x14:dxf>
          </x14:cfRule>
          <xm:sqref>L8:L33</xm:sqref>
        </x14:conditionalFormatting>
        <x14:conditionalFormatting xmlns:xm="http://schemas.microsoft.com/office/excel/2006/main">
          <x14:cfRule type="expression" priority="1" id="{52DB696B-0B68-4CB8-9CE4-128F582B74D0}">
            <xm:f>'Selektionierung '!$K$25="2"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9" id="{C05D6B6F-4F9E-4D89-A6C6-51656D5CE06A}">
            <xm:f>'Selektionierung '!$J$25="1"</xm:f>
            <x14:dxf>
              <fill>
                <patternFill>
                  <bgColor theme="7" tint="0.39994506668294322"/>
                </patternFill>
              </fill>
            </x14:dxf>
          </x14:cfRule>
          <xm:sqref>M8:M33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1E368-4C94-4A4F-8E00-DB9512BE3CAA}">
  <dimension ref="A1:W33"/>
  <sheetViews>
    <sheetView workbookViewId="0">
      <selection activeCell="R6" sqref="R6"/>
    </sheetView>
  </sheetViews>
  <sheetFormatPr baseColWidth="10" defaultRowHeight="15" x14ac:dyDescent="0.25"/>
  <cols>
    <col min="1" max="1" width="11.90625" customWidth="1"/>
    <col min="2" max="2" width="9.6328125" customWidth="1"/>
    <col min="3" max="3" width="21.453125" customWidth="1"/>
    <col min="4" max="4" width="8.453125" customWidth="1"/>
    <col min="5" max="5" width="8.1796875" style="44" customWidth="1"/>
    <col min="18" max="18" width="15.36328125" customWidth="1"/>
    <col min="20" max="20" width="15.36328125" customWidth="1"/>
    <col min="22" max="22" width="15.81640625" customWidth="1"/>
  </cols>
  <sheetData>
    <row r="1" spans="1:23" s="243" customFormat="1" ht="16.2" thickBot="1" x14ac:dyDescent="0.35">
      <c r="F1" s="331" t="s">
        <v>65</v>
      </c>
      <c r="G1" s="331"/>
      <c r="H1" s="331" t="s">
        <v>66</v>
      </c>
      <c r="I1" s="331"/>
      <c r="J1" s="331" t="s">
        <v>67</v>
      </c>
      <c r="K1" s="331"/>
      <c r="L1" s="331" t="s">
        <v>68</v>
      </c>
      <c r="M1" s="331"/>
      <c r="N1" s="331" t="s">
        <v>69</v>
      </c>
      <c r="O1" s="331"/>
      <c r="P1" s="331" t="s">
        <v>70</v>
      </c>
      <c r="Q1" s="331"/>
      <c r="R1" s="331" t="s">
        <v>71</v>
      </c>
      <c r="S1" s="331"/>
      <c r="T1" s="331" t="s">
        <v>72</v>
      </c>
      <c r="U1" s="331"/>
      <c r="V1" s="331" t="s">
        <v>73</v>
      </c>
      <c r="W1" s="331"/>
    </row>
    <row r="2" spans="1:23" ht="31.8" thickBot="1" x14ac:dyDescent="0.3">
      <c r="A2" s="90" t="s">
        <v>0</v>
      </c>
      <c r="B2" s="91" t="s">
        <v>1</v>
      </c>
      <c r="C2" s="103" t="s">
        <v>2</v>
      </c>
      <c r="D2" s="62" t="s">
        <v>3</v>
      </c>
      <c r="E2" s="61" t="s">
        <v>17</v>
      </c>
      <c r="F2" s="129" t="s">
        <v>28</v>
      </c>
      <c r="G2" s="63" t="s">
        <v>29</v>
      </c>
      <c r="H2" s="173" t="s">
        <v>28</v>
      </c>
      <c r="I2" s="61" t="s">
        <v>29</v>
      </c>
      <c r="J2" s="129" t="s">
        <v>28</v>
      </c>
      <c r="K2" s="63" t="s">
        <v>29</v>
      </c>
      <c r="L2" s="177" t="s">
        <v>28</v>
      </c>
      <c r="M2" s="63" t="s">
        <v>29</v>
      </c>
      <c r="N2" s="173" t="s">
        <v>28</v>
      </c>
      <c r="O2" s="63" t="s">
        <v>29</v>
      </c>
      <c r="P2" s="173" t="s">
        <v>28</v>
      </c>
      <c r="Q2" s="61" t="s">
        <v>29</v>
      </c>
      <c r="R2" s="129" t="s">
        <v>28</v>
      </c>
      <c r="S2" s="63" t="s">
        <v>29</v>
      </c>
      <c r="T2" s="173" t="s">
        <v>28</v>
      </c>
      <c r="U2" s="61" t="s">
        <v>29</v>
      </c>
      <c r="V2" s="62" t="s">
        <v>28</v>
      </c>
      <c r="W2" s="64" t="s">
        <v>29</v>
      </c>
    </row>
    <row r="3" spans="1:23" ht="15.6" x14ac:dyDescent="0.25">
      <c r="A3" s="70"/>
      <c r="B3" s="92"/>
      <c r="C3" s="71"/>
      <c r="D3" s="76"/>
      <c r="E3" s="226"/>
      <c r="F3" s="76"/>
      <c r="G3" s="72"/>
      <c r="H3" s="174"/>
      <c r="I3" s="226"/>
      <c r="J3" s="76"/>
      <c r="K3" s="72"/>
      <c r="L3" s="178"/>
      <c r="M3" s="72"/>
      <c r="N3" s="174"/>
      <c r="O3" s="72"/>
      <c r="P3" s="174"/>
      <c r="Q3" s="226"/>
      <c r="R3" s="76"/>
      <c r="S3" s="72"/>
      <c r="T3" s="174"/>
      <c r="U3" s="226"/>
      <c r="V3" s="76"/>
      <c r="W3" s="78"/>
    </row>
    <row r="4" spans="1:23" ht="16.2" thickBot="1" x14ac:dyDescent="0.3">
      <c r="A4" s="73"/>
      <c r="B4" s="93"/>
      <c r="C4" s="74"/>
      <c r="D4" s="77"/>
      <c r="E4" s="227"/>
      <c r="F4" s="77"/>
      <c r="G4" s="75"/>
      <c r="H4" s="175"/>
      <c r="I4" s="227"/>
      <c r="J4" s="77"/>
      <c r="K4" s="75"/>
      <c r="L4" s="179"/>
      <c r="M4" s="75"/>
      <c r="N4" s="175"/>
      <c r="O4" s="75"/>
      <c r="P4" s="175"/>
      <c r="Q4" s="227"/>
      <c r="R4" s="77"/>
      <c r="S4" s="75"/>
      <c r="T4" s="175"/>
      <c r="U4" s="227"/>
      <c r="V4" s="77"/>
      <c r="W4" s="79"/>
    </row>
    <row r="5" spans="1:23" ht="15.6" x14ac:dyDescent="0.25">
      <c r="A5" s="328" t="s">
        <v>4</v>
      </c>
      <c r="B5" s="94" t="e">
        <f>'Gewichtung der Kriterien'!D16</f>
        <v>#DIV/0!</v>
      </c>
      <c r="C5" s="85" t="s">
        <v>5</v>
      </c>
      <c r="D5" s="106" t="e">
        <f>'Gewichtung der Kriterien'!G16</f>
        <v>#DIV/0!</v>
      </c>
      <c r="E5" s="68" t="e">
        <f>'Gewichtung der Kriterien'!H16</f>
        <v>#DIV/0!</v>
      </c>
      <c r="F5" s="237">
        <v>7</v>
      </c>
      <c r="G5" s="196" t="e">
        <f>E5*F5</f>
        <v>#DIV/0!</v>
      </c>
      <c r="H5" s="185">
        <v>5</v>
      </c>
      <c r="I5" s="205" t="e">
        <f>E5*H5</f>
        <v>#DIV/0!</v>
      </c>
      <c r="J5" s="237">
        <v>9</v>
      </c>
      <c r="K5" s="196" t="e">
        <f>E5*J5</f>
        <v>#DIV/0!</v>
      </c>
      <c r="L5" s="194">
        <v>5</v>
      </c>
      <c r="M5" s="196" t="e">
        <f>E5*L5</f>
        <v>#DIV/0!</v>
      </c>
      <c r="N5" s="185">
        <v>6</v>
      </c>
      <c r="O5" s="196" t="e">
        <f>E5*N5</f>
        <v>#DIV/0!</v>
      </c>
      <c r="P5" s="185">
        <v>2</v>
      </c>
      <c r="Q5" s="205" t="e">
        <f>E5*P5</f>
        <v>#DIV/0!</v>
      </c>
      <c r="R5" s="237">
        <v>6</v>
      </c>
      <c r="S5" s="196" t="e">
        <f>E5*R5</f>
        <v>#DIV/0!</v>
      </c>
      <c r="T5" s="185">
        <v>9</v>
      </c>
      <c r="U5" s="205" t="e">
        <f>E5*T5</f>
        <v>#DIV/0!</v>
      </c>
      <c r="V5" s="228">
        <v>2</v>
      </c>
      <c r="W5" s="214" t="e">
        <f>E5*V5</f>
        <v>#DIV/0!</v>
      </c>
    </row>
    <row r="6" spans="1:23" ht="31.8" thickBot="1" x14ac:dyDescent="0.3">
      <c r="A6" s="330"/>
      <c r="B6" s="95"/>
      <c r="C6" s="104" t="s">
        <v>6</v>
      </c>
      <c r="D6" s="107" t="e">
        <f>'Gewichtung der Kriterien'!G17</f>
        <v>#DIV/0!</v>
      </c>
      <c r="E6" s="69" t="e">
        <f>'Gewichtung der Kriterien'!H17</f>
        <v>#DIV/0!</v>
      </c>
      <c r="F6" s="238">
        <v>9</v>
      </c>
      <c r="G6" s="197" t="e">
        <f>E6*F6</f>
        <v>#DIV/0!</v>
      </c>
      <c r="H6" s="184">
        <v>9</v>
      </c>
      <c r="I6" s="206" t="e">
        <f>E6*H6</f>
        <v>#DIV/0!</v>
      </c>
      <c r="J6" s="238">
        <v>9</v>
      </c>
      <c r="K6" s="197" t="e">
        <f>E6*J6</f>
        <v>#DIV/0!</v>
      </c>
      <c r="L6" s="186">
        <v>6</v>
      </c>
      <c r="M6" s="197" t="e">
        <f>E6*L6</f>
        <v>#DIV/0!</v>
      </c>
      <c r="N6" s="184">
        <v>9</v>
      </c>
      <c r="O6" s="197" t="e">
        <f>E6*N6</f>
        <v>#DIV/0!</v>
      </c>
      <c r="P6" s="184">
        <v>6</v>
      </c>
      <c r="Q6" s="206" t="e">
        <f>E6*P6</f>
        <v>#DIV/0!</v>
      </c>
      <c r="R6" s="238">
        <v>5</v>
      </c>
      <c r="S6" s="197" t="e">
        <f>E6*R6</f>
        <v>#DIV/0!</v>
      </c>
      <c r="T6" s="184">
        <v>9</v>
      </c>
      <c r="U6" s="206" t="e">
        <f>E6*T6</f>
        <v>#DIV/0!</v>
      </c>
      <c r="V6" s="229">
        <v>2</v>
      </c>
      <c r="W6" s="215" t="e">
        <f>E6*V6</f>
        <v>#DIV/0!</v>
      </c>
    </row>
    <row r="7" spans="1:23" s="53" customFormat="1" x14ac:dyDescent="0.25">
      <c r="A7" s="65"/>
      <c r="B7" s="96"/>
      <c r="C7" s="66" t="s">
        <v>16</v>
      </c>
      <c r="D7" s="108" t="e">
        <f>'Gewichtung der Kriterien'!G18</f>
        <v>#DIV/0!</v>
      </c>
      <c r="E7" s="67" t="e">
        <f>'Gewichtung der Kriterien'!H18</f>
        <v>#DIV/0!</v>
      </c>
      <c r="F7" s="230"/>
      <c r="G7" s="198" t="e">
        <f>SUM(G5:G6)</f>
        <v>#DIV/0!</v>
      </c>
      <c r="H7" s="187"/>
      <c r="I7" s="207" t="e">
        <f>SUM(I5:I6)</f>
        <v>#DIV/0!</v>
      </c>
      <c r="J7" s="230"/>
      <c r="K7" s="198" t="e">
        <f>SUM(K5:K6)</f>
        <v>#DIV/0!</v>
      </c>
      <c r="L7" s="187"/>
      <c r="M7" s="198" t="e">
        <f>SUM(M5:M6)</f>
        <v>#DIV/0!</v>
      </c>
      <c r="N7" s="187"/>
      <c r="O7" s="198" t="e">
        <f>SUM(O5:O6)</f>
        <v>#DIV/0!</v>
      </c>
      <c r="P7" s="187"/>
      <c r="Q7" s="207" t="e">
        <f>SUM(Q5:Q6)</f>
        <v>#DIV/0!</v>
      </c>
      <c r="R7" s="230"/>
      <c r="S7" s="198" t="e">
        <f>SUM(S5:S6)</f>
        <v>#DIV/0!</v>
      </c>
      <c r="T7" s="187"/>
      <c r="U7" s="207" t="e">
        <f>SUM(U5:U6)</f>
        <v>#DIV/0!</v>
      </c>
      <c r="V7" s="230"/>
      <c r="W7" s="216" t="e">
        <f>SUM(W5:W6)</f>
        <v>#DIV/0!</v>
      </c>
    </row>
    <row r="8" spans="1:23" ht="15.6" thickBot="1" x14ac:dyDescent="0.3">
      <c r="A8" s="28"/>
      <c r="B8" s="97"/>
      <c r="C8" s="40"/>
      <c r="D8" s="109"/>
      <c r="E8" s="50"/>
      <c r="F8" s="231"/>
      <c r="G8" s="199"/>
      <c r="H8" s="188"/>
      <c r="I8" s="208"/>
      <c r="J8" s="231"/>
      <c r="K8" s="199"/>
      <c r="L8" s="195"/>
      <c r="M8" s="199"/>
      <c r="N8" s="188"/>
      <c r="O8" s="199"/>
      <c r="P8" s="188"/>
      <c r="Q8" s="208"/>
      <c r="R8" s="231"/>
      <c r="S8" s="199"/>
      <c r="T8" s="188"/>
      <c r="U8" s="208"/>
      <c r="V8" s="231"/>
      <c r="W8" s="217"/>
    </row>
    <row r="9" spans="1:23" ht="15.6" x14ac:dyDescent="0.25">
      <c r="A9" s="328" t="s">
        <v>7</v>
      </c>
      <c r="B9" s="94" t="e">
        <f>'Gewichtung der Kriterien'!D20</f>
        <v>#DIV/0!</v>
      </c>
      <c r="C9" s="85" t="s">
        <v>18</v>
      </c>
      <c r="D9" s="106" t="e">
        <f>'Gewichtung der Kriterien'!G20</f>
        <v>#DIV/0!</v>
      </c>
      <c r="E9" s="82" t="e">
        <f>'Gewichtung der Kriterien'!H20</f>
        <v>#DIV/0!</v>
      </c>
      <c r="F9" s="237">
        <v>8</v>
      </c>
      <c r="G9" s="196" t="e">
        <f>E9*F9</f>
        <v>#DIV/0!</v>
      </c>
      <c r="H9" s="185">
        <v>8</v>
      </c>
      <c r="I9" s="205" t="e">
        <f>E9*H9</f>
        <v>#DIV/0!</v>
      </c>
      <c r="J9" s="237">
        <v>2</v>
      </c>
      <c r="K9" s="196" t="e">
        <f>E9*J9</f>
        <v>#DIV/0!</v>
      </c>
      <c r="L9" s="194">
        <v>2</v>
      </c>
      <c r="M9" s="196" t="e">
        <f>E9*L9</f>
        <v>#DIV/0!</v>
      </c>
      <c r="N9" s="185">
        <v>2</v>
      </c>
      <c r="O9" s="196" t="e">
        <f>E9*N9</f>
        <v>#DIV/0!</v>
      </c>
      <c r="P9" s="185">
        <v>2</v>
      </c>
      <c r="Q9" s="205" t="e">
        <f>E9*P9</f>
        <v>#DIV/0!</v>
      </c>
      <c r="R9" s="237">
        <v>10</v>
      </c>
      <c r="S9" s="196" t="e">
        <f>E9*R9</f>
        <v>#DIV/0!</v>
      </c>
      <c r="T9" s="185">
        <v>4</v>
      </c>
      <c r="U9" s="205" t="e">
        <f>E9*T9</f>
        <v>#DIV/0!</v>
      </c>
      <c r="V9" s="228">
        <v>6</v>
      </c>
      <c r="W9" s="214" t="e">
        <f>E9*V9</f>
        <v>#DIV/0!</v>
      </c>
    </row>
    <row r="10" spans="1:23" ht="16.2" thickBot="1" x14ac:dyDescent="0.3">
      <c r="A10" s="330"/>
      <c r="B10" s="95"/>
      <c r="C10" s="86" t="s">
        <v>24</v>
      </c>
      <c r="D10" s="107" t="e">
        <f>'Gewichtung der Kriterien'!G21</f>
        <v>#DIV/0!</v>
      </c>
      <c r="E10" s="83" t="e">
        <f>'Gewichtung der Kriterien'!H21</f>
        <v>#DIV/0!</v>
      </c>
      <c r="F10" s="238">
        <v>7.02</v>
      </c>
      <c r="G10" s="197" t="e">
        <f>E10*F10</f>
        <v>#DIV/0!</v>
      </c>
      <c r="H10" s="184">
        <f>(7.02+((8.35+6.42+8.08+6.79)/4))/2</f>
        <v>7.2149999999999999</v>
      </c>
      <c r="I10" s="206" t="e">
        <f>E10*H10</f>
        <v>#DIV/0!</v>
      </c>
      <c r="J10" s="238">
        <f>F10</f>
        <v>7.02</v>
      </c>
      <c r="K10" s="197" t="e">
        <f>E10*J10</f>
        <v>#DIV/0!</v>
      </c>
      <c r="L10" s="186">
        <f>H10</f>
        <v>7.2149999999999999</v>
      </c>
      <c r="M10" s="197" t="e">
        <f>E10*L10</f>
        <v>#DIV/0!</v>
      </c>
      <c r="N10" s="184">
        <f>J10</f>
        <v>7.02</v>
      </c>
      <c r="O10" s="197" t="e">
        <f>E10*N10</f>
        <v>#DIV/0!</v>
      </c>
      <c r="P10" s="184">
        <f>L10</f>
        <v>7.2149999999999999</v>
      </c>
      <c r="Q10" s="206" t="e">
        <f>E10*P10</f>
        <v>#DIV/0!</v>
      </c>
      <c r="R10" s="238">
        <f>(8.35+6.42+8.08+6.79)/4</f>
        <v>7.41</v>
      </c>
      <c r="S10" s="197" t="e">
        <f>E10*R10</f>
        <v>#DIV/0!</v>
      </c>
      <c r="T10" s="184">
        <v>7.4</v>
      </c>
      <c r="U10" s="206" t="e">
        <f>E10*T10</f>
        <v>#DIV/0!</v>
      </c>
      <c r="V10" s="229">
        <v>7.4</v>
      </c>
      <c r="W10" s="215" t="e">
        <f>E10*V10</f>
        <v>#DIV/0!</v>
      </c>
    </row>
    <row r="11" spans="1:23" s="53" customFormat="1" ht="15.6" x14ac:dyDescent="0.25">
      <c r="A11" s="80"/>
      <c r="B11" s="96"/>
      <c r="C11" s="81" t="s">
        <v>16</v>
      </c>
      <c r="D11" s="108" t="e">
        <f>'Gewichtung der Kriterien'!G22</f>
        <v>#DIV/0!</v>
      </c>
      <c r="E11" s="67" t="e">
        <f>'Gewichtung der Kriterien'!H22</f>
        <v>#DIV/0!</v>
      </c>
      <c r="F11" s="232"/>
      <c r="G11" s="200" t="e">
        <f>SUM(G9:G10)</f>
        <v>#DIV/0!</v>
      </c>
      <c r="H11" s="189"/>
      <c r="I11" s="209" t="e">
        <f>SUM(I9:I10)</f>
        <v>#DIV/0!</v>
      </c>
      <c r="J11" s="232"/>
      <c r="K11" s="200" t="e">
        <f>SUM(K9:K10)</f>
        <v>#DIV/0!</v>
      </c>
      <c r="L11" s="189"/>
      <c r="M11" s="200" t="e">
        <f>SUM(M9:M10)</f>
        <v>#DIV/0!</v>
      </c>
      <c r="N11" s="189"/>
      <c r="O11" s="200" t="e">
        <f>SUM(O9:O10)</f>
        <v>#DIV/0!</v>
      </c>
      <c r="P11" s="189"/>
      <c r="Q11" s="209" t="e">
        <f>SUM(Q9:Q10)</f>
        <v>#DIV/0!</v>
      </c>
      <c r="R11" s="232"/>
      <c r="S11" s="200" t="e">
        <f>SUM(S9:S10)</f>
        <v>#DIV/0!</v>
      </c>
      <c r="T11" s="189"/>
      <c r="U11" s="209" t="e">
        <f>SUM(U9:U10)</f>
        <v>#DIV/0!</v>
      </c>
      <c r="V11" s="232"/>
      <c r="W11" s="218" t="e">
        <f>SUM(W9:W10)</f>
        <v>#DIV/0!</v>
      </c>
    </row>
    <row r="12" spans="1:23" ht="16.2" thickBot="1" x14ac:dyDescent="0.3">
      <c r="A12" s="84"/>
      <c r="B12" s="97"/>
      <c r="C12" s="43"/>
      <c r="D12" s="109"/>
      <c r="E12" s="50"/>
      <c r="F12" s="233"/>
      <c r="G12" s="201"/>
      <c r="H12" s="190"/>
      <c r="I12" s="210"/>
      <c r="J12" s="233"/>
      <c r="K12" s="201"/>
      <c r="L12" s="190"/>
      <c r="M12" s="201"/>
      <c r="N12" s="190"/>
      <c r="O12" s="201"/>
      <c r="P12" s="190"/>
      <c r="Q12" s="210"/>
      <c r="R12" s="233"/>
      <c r="S12" s="201"/>
      <c r="T12" s="190"/>
      <c r="U12" s="210"/>
      <c r="V12" s="233"/>
      <c r="W12" s="219"/>
    </row>
    <row r="13" spans="1:23" ht="15.6" x14ac:dyDescent="0.25">
      <c r="A13" s="328" t="s">
        <v>10</v>
      </c>
      <c r="B13" s="94" t="e">
        <f>'Gewichtung der Kriterien'!D24</f>
        <v>#DIV/0!</v>
      </c>
      <c r="C13" s="85" t="s">
        <v>19</v>
      </c>
      <c r="D13" s="106" t="e">
        <f>'Gewichtung der Kriterien'!G24</f>
        <v>#DIV/0!</v>
      </c>
      <c r="E13" s="82" t="e">
        <f>'Gewichtung der Kriterien'!H24</f>
        <v>#DIV/0!</v>
      </c>
      <c r="F13" s="239">
        <v>5.38</v>
      </c>
      <c r="G13" s="202" t="e">
        <f>E13*F13</f>
        <v>#DIV/0!</v>
      </c>
      <c r="H13" s="191">
        <v>5.38</v>
      </c>
      <c r="I13" s="211" t="e">
        <f>E13*H13</f>
        <v>#DIV/0!</v>
      </c>
      <c r="J13" s="239">
        <v>5.38</v>
      </c>
      <c r="K13" s="202" t="e">
        <f>E13*J13</f>
        <v>#DIV/0!</v>
      </c>
      <c r="L13" s="191">
        <v>5.38</v>
      </c>
      <c r="M13" s="202" t="e">
        <f>E13*L13</f>
        <v>#DIV/0!</v>
      </c>
      <c r="N13" s="191">
        <v>5.38</v>
      </c>
      <c r="O13" s="202" t="e">
        <f>E13*N13</f>
        <v>#DIV/0!</v>
      </c>
      <c r="P13" s="191">
        <v>5.38</v>
      </c>
      <c r="Q13" s="211" t="e">
        <f>E13*P13</f>
        <v>#DIV/0!</v>
      </c>
      <c r="R13" s="239">
        <v>4.41</v>
      </c>
      <c r="S13" s="202" t="e">
        <f>E13*R13</f>
        <v>#DIV/0!</v>
      </c>
      <c r="T13" s="191">
        <v>4.41</v>
      </c>
      <c r="U13" s="211" t="e">
        <f>E13*T13</f>
        <v>#DIV/0!</v>
      </c>
      <c r="V13" s="234">
        <v>4.41</v>
      </c>
      <c r="W13" s="220" t="e">
        <f>E13*V13</f>
        <v>#DIV/0!</v>
      </c>
    </row>
    <row r="14" spans="1:23" ht="16.2" thickBot="1" x14ac:dyDescent="0.3">
      <c r="A14" s="330"/>
      <c r="B14" s="95"/>
      <c r="C14" s="104" t="s">
        <v>46</v>
      </c>
      <c r="D14" s="107" t="e">
        <f>'Gewichtung der Kriterien'!G25</f>
        <v>#DIV/0!</v>
      </c>
      <c r="E14" s="83" t="e">
        <f>'Gewichtung der Kriterien'!H25</f>
        <v>#DIV/0!</v>
      </c>
      <c r="F14" s="240">
        <f>(7.08+6.25)/2</f>
        <v>6.665</v>
      </c>
      <c r="G14" s="203" t="e">
        <f>E14*F14</f>
        <v>#DIV/0!</v>
      </c>
      <c r="H14" s="192">
        <f>F14</f>
        <v>6.665</v>
      </c>
      <c r="I14" s="212" t="e">
        <f>E14*H14</f>
        <v>#DIV/0!</v>
      </c>
      <c r="J14" s="240">
        <f>H14</f>
        <v>6.665</v>
      </c>
      <c r="K14" s="203" t="e">
        <f>E14*J14</f>
        <v>#DIV/0!</v>
      </c>
      <c r="L14" s="192">
        <f>J14</f>
        <v>6.665</v>
      </c>
      <c r="M14" s="203" t="e">
        <f>E14*L14</f>
        <v>#DIV/0!</v>
      </c>
      <c r="N14" s="192">
        <f>L14</f>
        <v>6.665</v>
      </c>
      <c r="O14" s="203" t="e">
        <f>E14*N14</f>
        <v>#DIV/0!</v>
      </c>
      <c r="P14" s="192">
        <f>N14</f>
        <v>6.665</v>
      </c>
      <c r="Q14" s="212" t="e">
        <f>E14*P14</f>
        <v>#DIV/0!</v>
      </c>
      <c r="R14" s="240">
        <v>7.08</v>
      </c>
      <c r="S14" s="203" t="e">
        <f>E14*R14</f>
        <v>#DIV/0!</v>
      </c>
      <c r="T14" s="192">
        <v>7.08</v>
      </c>
      <c r="U14" s="212" t="e">
        <f>E14*T14</f>
        <v>#DIV/0!</v>
      </c>
      <c r="V14" s="235">
        <v>6</v>
      </c>
      <c r="W14" s="221" t="e">
        <f>E14*V14</f>
        <v>#DIV/0!</v>
      </c>
    </row>
    <row r="15" spans="1:23" s="53" customFormat="1" ht="15.6" x14ac:dyDescent="0.25">
      <c r="A15" s="80"/>
      <c r="B15" s="96"/>
      <c r="C15" s="81" t="s">
        <v>16</v>
      </c>
      <c r="D15" s="108" t="e">
        <f>'Gewichtung der Kriterien'!G26</f>
        <v>#DIV/0!</v>
      </c>
      <c r="E15" s="67" t="e">
        <f>'Gewichtung der Kriterien'!H26</f>
        <v>#DIV/0!</v>
      </c>
      <c r="F15" s="232"/>
      <c r="G15" s="200" t="e">
        <f>SUM(G13:G14)</f>
        <v>#DIV/0!</v>
      </c>
      <c r="H15" s="189"/>
      <c r="I15" s="209" t="e">
        <f>SUM(I13:I14)</f>
        <v>#DIV/0!</v>
      </c>
      <c r="J15" s="232"/>
      <c r="K15" s="200" t="e">
        <f>SUM(K13:K14)</f>
        <v>#DIV/0!</v>
      </c>
      <c r="L15" s="189"/>
      <c r="M15" s="200" t="e">
        <f>SUM(M13:M14)</f>
        <v>#DIV/0!</v>
      </c>
      <c r="N15" s="189"/>
      <c r="O15" s="200" t="e">
        <f>SUM(O13:O14)</f>
        <v>#DIV/0!</v>
      </c>
      <c r="P15" s="189"/>
      <c r="Q15" s="209" t="e">
        <f>SUM(Q13:Q14)</f>
        <v>#DIV/0!</v>
      </c>
      <c r="R15" s="232"/>
      <c r="S15" s="200" t="e">
        <f>SUM(S13:S14)</f>
        <v>#DIV/0!</v>
      </c>
      <c r="T15" s="189"/>
      <c r="U15" s="209" t="e">
        <f>SUM(U13:U14)</f>
        <v>#DIV/0!</v>
      </c>
      <c r="V15" s="232"/>
      <c r="W15" s="218" t="e">
        <f>SUM(W13:W14)</f>
        <v>#DIV/0!</v>
      </c>
    </row>
    <row r="16" spans="1:23" ht="16.2" thickBot="1" x14ac:dyDescent="0.3">
      <c r="A16" s="84"/>
      <c r="B16" s="97"/>
      <c r="C16" s="43"/>
      <c r="D16" s="109"/>
      <c r="E16" s="50"/>
      <c r="F16" s="233"/>
      <c r="G16" s="201"/>
      <c r="H16" s="190"/>
      <c r="I16" s="210"/>
      <c r="J16" s="233"/>
      <c r="K16" s="201"/>
      <c r="L16" s="190"/>
      <c r="M16" s="201"/>
      <c r="N16" s="190"/>
      <c r="O16" s="201"/>
      <c r="P16" s="190"/>
      <c r="Q16" s="210"/>
      <c r="R16" s="233"/>
      <c r="S16" s="201"/>
      <c r="T16" s="190"/>
      <c r="U16" s="210"/>
      <c r="V16" s="233"/>
      <c r="W16" s="219"/>
    </row>
    <row r="17" spans="1:23" ht="15.6" x14ac:dyDescent="0.25">
      <c r="A17" s="328" t="s">
        <v>8</v>
      </c>
      <c r="B17" s="94" t="e">
        <f>'Gewichtung der Kriterien'!D28</f>
        <v>#DIV/0!</v>
      </c>
      <c r="C17" s="85" t="s">
        <v>9</v>
      </c>
      <c r="D17" s="106" t="e">
        <f>'Gewichtung der Kriterien'!G28</f>
        <v>#DIV/0!</v>
      </c>
      <c r="E17" s="82" t="e">
        <f>'Gewichtung der Kriterien'!H28</f>
        <v>#DIV/0!</v>
      </c>
      <c r="F17" s="239">
        <v>5.04</v>
      </c>
      <c r="G17" s="202" t="e">
        <f>E17*F17</f>
        <v>#DIV/0!</v>
      </c>
      <c r="H17" s="191">
        <v>5.04</v>
      </c>
      <c r="I17" s="211" t="e">
        <f>E17*H17</f>
        <v>#DIV/0!</v>
      </c>
      <c r="J17" s="239">
        <v>7.11</v>
      </c>
      <c r="K17" s="202" t="e">
        <f>E17*J17</f>
        <v>#DIV/0!</v>
      </c>
      <c r="L17" s="191">
        <v>7.11</v>
      </c>
      <c r="M17" s="202" t="e">
        <f>E17*L17</f>
        <v>#DIV/0!</v>
      </c>
      <c r="N17" s="191">
        <v>7.11</v>
      </c>
      <c r="O17" s="202" t="e">
        <f>E17*N17</f>
        <v>#DIV/0!</v>
      </c>
      <c r="P17" s="191">
        <v>7.11</v>
      </c>
      <c r="Q17" s="211" t="e">
        <f>E17*P17</f>
        <v>#DIV/0!</v>
      </c>
      <c r="R17" s="239">
        <v>4.29</v>
      </c>
      <c r="S17" s="202" t="e">
        <f>E17*R17</f>
        <v>#DIV/0!</v>
      </c>
      <c r="T17" s="191">
        <v>4.29</v>
      </c>
      <c r="U17" s="211" t="e">
        <f>E17*T17</f>
        <v>#DIV/0!</v>
      </c>
      <c r="V17" s="234">
        <v>4.29</v>
      </c>
      <c r="W17" s="220" t="e">
        <f>E17*V17</f>
        <v>#DIV/0!</v>
      </c>
    </row>
    <row r="18" spans="1:23" ht="15.6" x14ac:dyDescent="0.25">
      <c r="A18" s="329"/>
      <c r="B18" s="98"/>
      <c r="C18" s="41" t="s">
        <v>20</v>
      </c>
      <c r="D18" s="110" t="e">
        <f>'Gewichtung der Kriterien'!G29</f>
        <v>#DIV/0!</v>
      </c>
      <c r="E18" s="49" t="e">
        <f>'Gewichtung der Kriterien'!H29</f>
        <v>#DIV/0!</v>
      </c>
      <c r="F18" s="241">
        <v>8.75</v>
      </c>
      <c r="G18" s="204" t="e">
        <f>E18*F18</f>
        <v>#DIV/0!</v>
      </c>
      <c r="H18" s="193">
        <v>8.75</v>
      </c>
      <c r="I18" s="213" t="e">
        <f>E18*H18</f>
        <v>#DIV/0!</v>
      </c>
      <c r="J18" s="241">
        <v>8.75</v>
      </c>
      <c r="K18" s="204" t="e">
        <f>E18*J18</f>
        <v>#DIV/0!</v>
      </c>
      <c r="L18" s="193">
        <v>8.75</v>
      </c>
      <c r="M18" s="204" t="e">
        <f>E18*L18</f>
        <v>#DIV/0!</v>
      </c>
      <c r="N18" s="193">
        <v>4.24</v>
      </c>
      <c r="O18" s="204" t="e">
        <f>E18*N18</f>
        <v>#DIV/0!</v>
      </c>
      <c r="P18" s="193">
        <v>4.24</v>
      </c>
      <c r="Q18" s="213" t="e">
        <f>E18*P18</f>
        <v>#DIV/0!</v>
      </c>
      <c r="R18" s="241">
        <f>(6.85+8.75+4.24)/3</f>
        <v>6.6133333333333333</v>
      </c>
      <c r="S18" s="204" t="e">
        <f>E18*R18</f>
        <v>#DIV/0!</v>
      </c>
      <c r="T18" s="193">
        <f>(6.85+8.75+4.24)/3</f>
        <v>6.6133333333333333</v>
      </c>
      <c r="U18" s="213" t="e">
        <f>E18*T18</f>
        <v>#DIV/0!</v>
      </c>
      <c r="V18" s="236">
        <f>(6.85+8.75+4.24)/3</f>
        <v>6.6133333333333333</v>
      </c>
      <c r="W18" s="222" t="e">
        <f>E18*V18</f>
        <v>#DIV/0!</v>
      </c>
    </row>
    <row r="19" spans="1:23" ht="15.6" x14ac:dyDescent="0.25">
      <c r="A19" s="329"/>
      <c r="B19" s="98"/>
      <c r="C19" s="41" t="s">
        <v>21</v>
      </c>
      <c r="D19" s="110" t="e">
        <f>'Gewichtung der Kriterien'!G30</f>
        <v>#DIV/0!</v>
      </c>
      <c r="E19" s="49" t="e">
        <f>'Gewichtung der Kriterien'!H30</f>
        <v>#DIV/0!</v>
      </c>
      <c r="F19" s="241">
        <v>10</v>
      </c>
      <c r="G19" s="204" t="e">
        <f>E19*F19</f>
        <v>#DIV/0!</v>
      </c>
      <c r="H19" s="193">
        <v>10</v>
      </c>
      <c r="I19" s="213" t="e">
        <f>E19*H19</f>
        <v>#DIV/0!</v>
      </c>
      <c r="J19" s="241">
        <v>1</v>
      </c>
      <c r="K19" s="204" t="e">
        <f>E19*J19</f>
        <v>#DIV/0!</v>
      </c>
      <c r="L19" s="193">
        <v>1</v>
      </c>
      <c r="M19" s="204" t="e">
        <f>E19*L19</f>
        <v>#DIV/0!</v>
      </c>
      <c r="N19" s="193">
        <v>1</v>
      </c>
      <c r="O19" s="204" t="e">
        <f>E19*N19</f>
        <v>#DIV/0!</v>
      </c>
      <c r="P19" s="193">
        <v>1</v>
      </c>
      <c r="Q19" s="213" t="e">
        <f>E19*P19</f>
        <v>#DIV/0!</v>
      </c>
      <c r="R19" s="241">
        <v>10</v>
      </c>
      <c r="S19" s="204" t="e">
        <f>E19*R19</f>
        <v>#DIV/0!</v>
      </c>
      <c r="T19" s="193">
        <v>10</v>
      </c>
      <c r="U19" s="213" t="e">
        <f>E19*T19</f>
        <v>#DIV/0!</v>
      </c>
      <c r="V19" s="236">
        <v>10</v>
      </c>
      <c r="W19" s="222" t="e">
        <f>E19*V19</f>
        <v>#DIV/0!</v>
      </c>
    </row>
    <row r="20" spans="1:23" ht="31.8" thickBot="1" x14ac:dyDescent="0.3">
      <c r="A20" s="330"/>
      <c r="B20" s="95"/>
      <c r="C20" s="104" t="s">
        <v>22</v>
      </c>
      <c r="D20" s="107" t="e">
        <f>'Gewichtung der Kriterien'!G31</f>
        <v>#DIV/0!</v>
      </c>
      <c r="E20" s="83" t="e">
        <f>'Gewichtung der Kriterien'!H31</f>
        <v>#DIV/0!</v>
      </c>
      <c r="F20" s="240">
        <v>8.02</v>
      </c>
      <c r="G20" s="203" t="e">
        <f>E20*F20</f>
        <v>#DIV/0!</v>
      </c>
      <c r="H20" s="192">
        <v>8.02</v>
      </c>
      <c r="I20" s="212" t="e">
        <f>E20*H20</f>
        <v>#DIV/0!</v>
      </c>
      <c r="J20" s="240">
        <v>8.02</v>
      </c>
      <c r="K20" s="203" t="e">
        <f>E20*J20</f>
        <v>#DIV/0!</v>
      </c>
      <c r="L20" s="192">
        <v>8.02</v>
      </c>
      <c r="M20" s="203" t="e">
        <f>E20*L20</f>
        <v>#DIV/0!</v>
      </c>
      <c r="N20" s="192">
        <v>8.02</v>
      </c>
      <c r="O20" s="203" t="e">
        <f>E20*N20</f>
        <v>#DIV/0!</v>
      </c>
      <c r="P20" s="192">
        <v>8.02</v>
      </c>
      <c r="Q20" s="212" t="e">
        <f>E20*P20</f>
        <v>#DIV/0!</v>
      </c>
      <c r="R20" s="240">
        <v>5.41</v>
      </c>
      <c r="S20" s="203" t="e">
        <f>E20*R20</f>
        <v>#DIV/0!</v>
      </c>
      <c r="T20" s="192">
        <v>5.41</v>
      </c>
      <c r="U20" s="212" t="e">
        <f>E20*T20</f>
        <v>#DIV/0!</v>
      </c>
      <c r="V20" s="235">
        <v>5.41</v>
      </c>
      <c r="W20" s="221" t="e">
        <f>E20*V20</f>
        <v>#DIV/0!</v>
      </c>
    </row>
    <row r="21" spans="1:23" s="53" customFormat="1" ht="15.6" x14ac:dyDescent="0.25">
      <c r="A21" s="39"/>
      <c r="B21" s="96"/>
      <c r="C21" s="81" t="s">
        <v>16</v>
      </c>
      <c r="D21" s="108" t="e">
        <f>'Gewichtung der Kriterien'!G32</f>
        <v>#DIV/0!</v>
      </c>
      <c r="E21" s="67" t="e">
        <f>'Gewichtung der Kriterien'!H32</f>
        <v>#DIV/0!</v>
      </c>
      <c r="F21" s="232"/>
      <c r="G21" s="200" t="e">
        <f>SUM(G17:G20)</f>
        <v>#DIV/0!</v>
      </c>
      <c r="H21" s="189"/>
      <c r="I21" s="209" t="e">
        <f>SUM(I17:I20)</f>
        <v>#DIV/0!</v>
      </c>
      <c r="J21" s="232"/>
      <c r="K21" s="200" t="e">
        <f>SUM(K17:K20)</f>
        <v>#DIV/0!</v>
      </c>
      <c r="L21" s="189"/>
      <c r="M21" s="200" t="e">
        <f>SUM(M17:M20)</f>
        <v>#DIV/0!</v>
      </c>
      <c r="N21" s="189"/>
      <c r="O21" s="200" t="e">
        <f>SUM(O17:O20)</f>
        <v>#DIV/0!</v>
      </c>
      <c r="P21" s="189"/>
      <c r="Q21" s="209" t="e">
        <f>SUM(Q17:Q20)</f>
        <v>#DIV/0!</v>
      </c>
      <c r="R21" s="232"/>
      <c r="S21" s="200" t="e">
        <f>SUM(S17:S20)</f>
        <v>#DIV/0!</v>
      </c>
      <c r="T21" s="189"/>
      <c r="U21" s="209" t="e">
        <f>SUM(U17:U20)</f>
        <v>#DIV/0!</v>
      </c>
      <c r="V21" s="232"/>
      <c r="W21" s="218" t="e">
        <f>SUM(W17:W20)</f>
        <v>#DIV/0!</v>
      </c>
    </row>
    <row r="22" spans="1:23" ht="16.2" thickBot="1" x14ac:dyDescent="0.35">
      <c r="A22" s="20"/>
      <c r="B22" s="99"/>
      <c r="C22" s="42"/>
      <c r="D22" s="111"/>
      <c r="E22" s="54"/>
      <c r="F22" s="233"/>
      <c r="G22" s="201"/>
      <c r="H22" s="190"/>
      <c r="I22" s="210"/>
      <c r="J22" s="233"/>
      <c r="K22" s="201"/>
      <c r="L22" s="190"/>
      <c r="M22" s="201"/>
      <c r="N22" s="190"/>
      <c r="O22" s="201"/>
      <c r="P22" s="190"/>
      <c r="Q22" s="210"/>
      <c r="R22" s="233"/>
      <c r="S22" s="201"/>
      <c r="T22" s="190"/>
      <c r="U22" s="210"/>
      <c r="V22" s="233"/>
      <c r="W22" s="219"/>
    </row>
    <row r="23" spans="1:23" ht="15.6" x14ac:dyDescent="0.25">
      <c r="A23" s="328" t="s">
        <v>13</v>
      </c>
      <c r="B23" s="100" t="e">
        <f>'Gewichtung der Kriterien'!D34</f>
        <v>#DIV/0!</v>
      </c>
      <c r="C23" s="85" t="s">
        <v>14</v>
      </c>
      <c r="D23" s="112" t="e">
        <f>'Gewichtung der Kriterien'!G34</f>
        <v>#DIV/0!</v>
      </c>
      <c r="E23" s="82" t="e">
        <f>'Gewichtung der Kriterien'!H34</f>
        <v>#DIV/0!</v>
      </c>
      <c r="F23" s="239">
        <v>4.9000000000000004</v>
      </c>
      <c r="G23" s="202" t="e">
        <f>E23*F23</f>
        <v>#DIV/0!</v>
      </c>
      <c r="H23" s="191">
        <v>4.9000000000000004</v>
      </c>
      <c r="I23" s="211" t="e">
        <f>E23*H23</f>
        <v>#DIV/0!</v>
      </c>
      <c r="J23" s="239">
        <v>4.9000000000000004</v>
      </c>
      <c r="K23" s="202" t="e">
        <f>E23*J23</f>
        <v>#DIV/0!</v>
      </c>
      <c r="L23" s="191">
        <v>4.9000000000000004</v>
      </c>
      <c r="M23" s="202" t="e">
        <f>E23*L23</f>
        <v>#DIV/0!</v>
      </c>
      <c r="N23" s="191">
        <v>4.9000000000000004</v>
      </c>
      <c r="O23" s="202" t="e">
        <f>E23*N23</f>
        <v>#DIV/0!</v>
      </c>
      <c r="P23" s="191">
        <v>4.9000000000000004</v>
      </c>
      <c r="Q23" s="211" t="e">
        <f>E23*P23</f>
        <v>#DIV/0!</v>
      </c>
      <c r="R23" s="239">
        <v>4.82</v>
      </c>
      <c r="S23" s="202" t="e">
        <f>E23*R23</f>
        <v>#DIV/0!</v>
      </c>
      <c r="T23" s="191">
        <v>4.9000000000000004</v>
      </c>
      <c r="U23" s="211" t="e">
        <f>E23*T23</f>
        <v>#DIV/0!</v>
      </c>
      <c r="V23" s="234">
        <v>4.82</v>
      </c>
      <c r="W23" s="220" t="e">
        <f>E23*V23</f>
        <v>#DIV/0!</v>
      </c>
    </row>
    <row r="24" spans="1:23" ht="15.6" x14ac:dyDescent="0.25">
      <c r="A24" s="329"/>
      <c r="B24" s="101"/>
      <c r="C24" s="41" t="s">
        <v>23</v>
      </c>
      <c r="D24" s="113" t="e">
        <f>'Gewichtung der Kriterien'!G35</f>
        <v>#DIV/0!</v>
      </c>
      <c r="E24" s="49" t="e">
        <f>'Gewichtung der Kriterien'!H35</f>
        <v>#DIV/0!</v>
      </c>
      <c r="F24" s="241">
        <v>8.07</v>
      </c>
      <c r="G24" s="204" t="e">
        <f>E24*F24</f>
        <v>#DIV/0!</v>
      </c>
      <c r="H24" s="193">
        <v>8.07</v>
      </c>
      <c r="I24" s="213" t="e">
        <f>E24*H24</f>
        <v>#DIV/0!</v>
      </c>
      <c r="J24" s="241">
        <v>8.07</v>
      </c>
      <c r="K24" s="204" t="e">
        <f>E24*J24</f>
        <v>#DIV/0!</v>
      </c>
      <c r="L24" s="193">
        <v>8.07</v>
      </c>
      <c r="M24" s="204" t="e">
        <f>E24*L24</f>
        <v>#DIV/0!</v>
      </c>
      <c r="N24" s="193">
        <v>8.07</v>
      </c>
      <c r="O24" s="204" t="e">
        <f>E24*N24</f>
        <v>#DIV/0!</v>
      </c>
      <c r="P24" s="193">
        <v>8.07</v>
      </c>
      <c r="Q24" s="213" t="e">
        <f>E24*P24</f>
        <v>#DIV/0!</v>
      </c>
      <c r="R24" s="241">
        <v>4.92</v>
      </c>
      <c r="S24" s="204" t="e">
        <f>E24*R24</f>
        <v>#DIV/0!</v>
      </c>
      <c r="T24" s="193">
        <v>4.92</v>
      </c>
      <c r="U24" s="213" t="e">
        <f>E24*T24</f>
        <v>#DIV/0!</v>
      </c>
      <c r="V24" s="236">
        <v>4.92</v>
      </c>
      <c r="W24" s="222" t="e">
        <f>E24*V24</f>
        <v>#DIV/0!</v>
      </c>
    </row>
    <row r="25" spans="1:23" ht="16.2" thickBot="1" x14ac:dyDescent="0.3">
      <c r="A25" s="330"/>
      <c r="B25" s="102"/>
      <c r="C25" s="86" t="s">
        <v>15</v>
      </c>
      <c r="D25" s="114" t="e">
        <f>'Gewichtung der Kriterien'!G36</f>
        <v>#DIV/0!</v>
      </c>
      <c r="E25" s="83" t="e">
        <f>'Gewichtung der Kriterien'!H36</f>
        <v>#DIV/0!</v>
      </c>
      <c r="F25" s="240">
        <f>10-3.16</f>
        <v>6.84</v>
      </c>
      <c r="G25" s="203" t="e">
        <f>E25*F25</f>
        <v>#DIV/0!</v>
      </c>
      <c r="H25" s="192">
        <f>10-3.16</f>
        <v>6.84</v>
      </c>
      <c r="I25" s="212" t="e">
        <f>E25*H25</f>
        <v>#DIV/0!</v>
      </c>
      <c r="J25" s="240">
        <f>10-3.16</f>
        <v>6.84</v>
      </c>
      <c r="K25" s="203" t="e">
        <f>E25*J25</f>
        <v>#DIV/0!</v>
      </c>
      <c r="L25" s="192">
        <f>10-3.16</f>
        <v>6.84</v>
      </c>
      <c r="M25" s="203" t="e">
        <f>E25*L25</f>
        <v>#DIV/0!</v>
      </c>
      <c r="N25" s="192">
        <f>10-3.16</f>
        <v>6.84</v>
      </c>
      <c r="O25" s="203" t="e">
        <f>E25*N25</f>
        <v>#DIV/0!</v>
      </c>
      <c r="P25" s="192">
        <f>10-3.16</f>
        <v>6.84</v>
      </c>
      <c r="Q25" s="212" t="e">
        <f>E25*P25</f>
        <v>#DIV/0!</v>
      </c>
      <c r="R25" s="240">
        <f>10-3.16</f>
        <v>6.84</v>
      </c>
      <c r="S25" s="203" t="e">
        <f>E25*R25</f>
        <v>#DIV/0!</v>
      </c>
      <c r="T25" s="192">
        <f>10-3.16</f>
        <v>6.84</v>
      </c>
      <c r="U25" s="212" t="e">
        <f>E25*T25</f>
        <v>#DIV/0!</v>
      </c>
      <c r="V25" s="235">
        <v>3.16</v>
      </c>
      <c r="W25" s="221" t="e">
        <f>E25*V25</f>
        <v>#DIV/0!</v>
      </c>
    </row>
    <row r="26" spans="1:23" s="53" customFormat="1" ht="15.6" x14ac:dyDescent="0.25">
      <c r="A26" s="80"/>
      <c r="B26" s="96"/>
      <c r="C26" s="81" t="s">
        <v>16</v>
      </c>
      <c r="D26" s="108" t="e">
        <f>'Gewichtung der Kriterien'!G37</f>
        <v>#DIV/0!</v>
      </c>
      <c r="E26" s="67" t="e">
        <f>'Gewichtung der Kriterien'!H37</f>
        <v>#DIV/0!</v>
      </c>
      <c r="F26" s="57"/>
      <c r="G26" s="200" t="e">
        <f>SUM(G23:G25)</f>
        <v>#DIV/0!</v>
      </c>
      <c r="I26" s="209" t="e">
        <f>SUM(I23:I25)</f>
        <v>#DIV/0!</v>
      </c>
      <c r="J26" s="57"/>
      <c r="K26" s="200" t="e">
        <f>SUM(K23:K25)</f>
        <v>#DIV/0!</v>
      </c>
      <c r="M26" s="200" t="e">
        <f>SUM(M23:M25)</f>
        <v>#DIV/0!</v>
      </c>
      <c r="O26" s="200" t="e">
        <f>SUM(O23:O25)</f>
        <v>#DIV/0!</v>
      </c>
      <c r="Q26" s="209" t="e">
        <f>SUM(Q23:Q25)</f>
        <v>#DIV/0!</v>
      </c>
      <c r="R26" s="57"/>
      <c r="S26" s="200" t="e">
        <f>SUM(S23:S25)</f>
        <v>#DIV/0!</v>
      </c>
      <c r="U26" s="209" t="e">
        <f>SUM(U23:U25)</f>
        <v>#DIV/0!</v>
      </c>
      <c r="V26" s="57"/>
      <c r="W26" s="218" t="e">
        <f>SUM(W23:W25)</f>
        <v>#DIV/0!</v>
      </c>
    </row>
    <row r="27" spans="1:23" ht="16.2" thickBot="1" x14ac:dyDescent="0.35">
      <c r="A27" s="12"/>
      <c r="B27" s="99"/>
      <c r="C27" s="42"/>
      <c r="D27" s="111"/>
      <c r="E27" s="54"/>
      <c r="F27" s="58"/>
      <c r="G27" s="60"/>
      <c r="J27" s="58"/>
      <c r="K27" s="60"/>
      <c r="M27" s="60"/>
      <c r="O27" s="60"/>
      <c r="R27" s="58"/>
      <c r="S27" s="60"/>
      <c r="V27" s="58"/>
      <c r="W27" s="52"/>
    </row>
    <row r="28" spans="1:23" s="53" customFormat="1" ht="15.6" x14ac:dyDescent="0.3">
      <c r="A28" s="302" t="s">
        <v>87</v>
      </c>
      <c r="B28" s="244" t="s">
        <v>16</v>
      </c>
      <c r="C28" s="105"/>
      <c r="D28" s="115"/>
      <c r="E28" s="88" t="e">
        <f>'Gewichtung der Kriterien'!H39</f>
        <v>#DIV/0!</v>
      </c>
      <c r="F28" s="242"/>
      <c r="G28" s="223" t="e">
        <f>SUM(G7,G11,G15,G21,G26)</f>
        <v>#DIV/0!</v>
      </c>
      <c r="H28" s="176"/>
      <c r="I28" s="224" t="e">
        <f>SUM(I7,I11,I15,I21,I26)</f>
        <v>#DIV/0!</v>
      </c>
      <c r="J28" s="242"/>
      <c r="K28" s="223" t="e">
        <f>SUM(K7,K11,K15,K21,K26)</f>
        <v>#DIV/0!</v>
      </c>
      <c r="L28" s="176"/>
      <c r="M28" s="223" t="e">
        <f>SUM(M7,M11,M15,M21,M26)</f>
        <v>#DIV/0!</v>
      </c>
      <c r="N28" s="176"/>
      <c r="O28" s="223" t="e">
        <f>SUM(O7,O11,O15,O21,O26)</f>
        <v>#DIV/0!</v>
      </c>
      <c r="P28" s="176"/>
      <c r="Q28" s="224" t="e">
        <f>SUM(Q7,Q11,Q15,Q21,Q26)</f>
        <v>#DIV/0!</v>
      </c>
      <c r="R28" s="242"/>
      <c r="S28" s="223" t="e">
        <f>SUM(S7,S11,S15,S21,S26)</f>
        <v>#DIV/0!</v>
      </c>
      <c r="T28" s="176"/>
      <c r="U28" s="224" t="e">
        <f>SUM(U7,U11,U15,U21,U26)</f>
        <v>#DIV/0!</v>
      </c>
      <c r="V28" s="89"/>
      <c r="W28" s="225" t="e">
        <f>SUM(W7,W11,W15,W21,W26)</f>
        <v>#DIV/0!</v>
      </c>
    </row>
    <row r="29" spans="1:23" ht="15.6" x14ac:dyDescent="0.25">
      <c r="A29" s="13"/>
      <c r="B29" s="24"/>
      <c r="D29" s="2"/>
      <c r="E29" s="8"/>
    </row>
    <row r="31" spans="1:23" ht="16.2" thickBot="1" x14ac:dyDescent="0.35">
      <c r="E31" s="247"/>
      <c r="F31" s="248" t="s">
        <v>65</v>
      </c>
      <c r="G31" s="246" t="s">
        <v>66</v>
      </c>
      <c r="H31" s="246" t="s">
        <v>67</v>
      </c>
      <c r="I31" s="246" t="s">
        <v>68</v>
      </c>
      <c r="J31" s="246" t="s">
        <v>69</v>
      </c>
      <c r="K31" s="246" t="s">
        <v>70</v>
      </c>
      <c r="L31" s="246" t="s">
        <v>71</v>
      </c>
      <c r="M31" s="246" t="s">
        <v>72</v>
      </c>
      <c r="N31" s="246" t="s">
        <v>73</v>
      </c>
    </row>
    <row r="32" spans="1:23" ht="31.2" x14ac:dyDescent="0.3">
      <c r="E32" s="303" t="s">
        <v>87</v>
      </c>
      <c r="F32" s="249" t="e">
        <f>G28</f>
        <v>#DIV/0!</v>
      </c>
      <c r="G32" s="250" t="e">
        <f>I28</f>
        <v>#DIV/0!</v>
      </c>
      <c r="H32" s="250" t="e">
        <f>K28</f>
        <v>#DIV/0!</v>
      </c>
      <c r="I32" s="250" t="e">
        <f>M28</f>
        <v>#DIV/0!</v>
      </c>
      <c r="J32" s="250" t="e">
        <f>O28</f>
        <v>#DIV/0!</v>
      </c>
      <c r="K32" s="250" t="e">
        <f>Q28</f>
        <v>#DIV/0!</v>
      </c>
      <c r="L32" s="250" t="e">
        <f>S28</f>
        <v>#DIV/0!</v>
      </c>
      <c r="M32" s="250" t="e">
        <f>U28</f>
        <v>#DIV/0!</v>
      </c>
      <c r="N32" s="250" t="e">
        <f>W28</f>
        <v>#DIV/0!</v>
      </c>
    </row>
    <row r="33" spans="5:14" ht="15.6" x14ac:dyDescent="0.3">
      <c r="E33" s="251" t="s">
        <v>74</v>
      </c>
      <c r="F33" s="59" t="e">
        <f>RANK(F32,$F$32:$N$32,0)</f>
        <v>#DIV/0!</v>
      </c>
      <c r="G33" s="245" t="e">
        <f t="shared" ref="G33:N33" si="0">RANK(G32,$F$32:$N$32,0)</f>
        <v>#DIV/0!</v>
      </c>
      <c r="H33" s="245" t="e">
        <f t="shared" si="0"/>
        <v>#DIV/0!</v>
      </c>
      <c r="I33" s="245" t="e">
        <f t="shared" si="0"/>
        <v>#DIV/0!</v>
      </c>
      <c r="J33" s="245" t="e">
        <f t="shared" si="0"/>
        <v>#DIV/0!</v>
      </c>
      <c r="K33" s="245" t="e">
        <f t="shared" si="0"/>
        <v>#DIV/0!</v>
      </c>
      <c r="L33" s="245" t="e">
        <f t="shared" si="0"/>
        <v>#DIV/0!</v>
      </c>
      <c r="M33" s="245" t="e">
        <f t="shared" si="0"/>
        <v>#DIV/0!</v>
      </c>
      <c r="N33" s="245" t="e">
        <f t="shared" si="0"/>
        <v>#DIV/0!</v>
      </c>
    </row>
  </sheetData>
  <sheetProtection algorithmName="SHA-512" hashValue="LQaa/sd+yNwzEAXXAXW72Rz19x2etM75a96xUDc9z/RNoq8/0gkQRWdVWaHo2cU3MPCTdocq3Uo3Ndkb2aheiA==" saltValue="5Ns5NTeDvShlNDOd7qCflg==" spinCount="100000" sheet="1" objects="1" scenarios="1"/>
  <mergeCells count="14">
    <mergeCell ref="P1:Q1"/>
    <mergeCell ref="R1:S1"/>
    <mergeCell ref="T1:U1"/>
    <mergeCell ref="V1:W1"/>
    <mergeCell ref="F1:G1"/>
    <mergeCell ref="H1:I1"/>
    <mergeCell ref="J1:K1"/>
    <mergeCell ref="L1:M1"/>
    <mergeCell ref="N1:O1"/>
    <mergeCell ref="A17:A20"/>
    <mergeCell ref="A23:A25"/>
    <mergeCell ref="A5:A6"/>
    <mergeCell ref="A9:A10"/>
    <mergeCell ref="A13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Gewichtung der Kriterien</vt:lpstr>
      <vt:lpstr>Selektionierung </vt:lpstr>
      <vt:lpstr>Beschreibung </vt:lpstr>
      <vt:lpstr>Alternativen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Thomas Bruttel</cp:lastModifiedBy>
  <cp:lastPrinted>2022-11-25T08:00:09Z</cp:lastPrinted>
  <dcterms:created xsi:type="dcterms:W3CDTF">2022-11-22T13:21:58Z</dcterms:created>
  <dcterms:modified xsi:type="dcterms:W3CDTF">2023-08-11T14:27:25Z</dcterms:modified>
</cp:coreProperties>
</file>